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Sur" sheetId="26" r:id="rId3"/>
    <sheet name="Arequipa" sheetId="27" r:id="rId4"/>
    <sheet name="Cusco" sheetId="32" r:id="rId5"/>
    <sheet name="Madre de Dios" sheetId="33" r:id="rId6"/>
    <sheet name="Moquegua" sheetId="34" r:id="rId7"/>
    <sheet name="Puno" sheetId="35" r:id="rId8"/>
    <sheet name="Tacna" sheetId="36" r:id="rId9"/>
    <sheet name="Tablas" sheetId="3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O11" i="37" l="1"/>
  <c r="O10" i="37"/>
  <c r="O9" i="37"/>
  <c r="O8" i="37"/>
  <c r="O7" i="37"/>
  <c r="O6" i="37"/>
  <c r="Q10" i="37"/>
  <c r="P10" i="37"/>
  <c r="Q9" i="37"/>
  <c r="P9" i="37"/>
  <c r="Q8" i="37"/>
  <c r="P8" i="37"/>
  <c r="Q7" i="37"/>
  <c r="P7" i="37"/>
  <c r="Q6" i="37"/>
  <c r="P6" i="37"/>
  <c r="I11" i="37"/>
  <c r="I10" i="37"/>
  <c r="H9" i="37"/>
  <c r="I9" i="37"/>
  <c r="H8" i="37"/>
  <c r="I8" i="37"/>
  <c r="I7" i="37"/>
  <c r="I6" i="37"/>
  <c r="U17" i="26"/>
  <c r="T17" i="26"/>
  <c r="U16" i="26"/>
  <c r="T16" i="26"/>
  <c r="U15" i="26"/>
  <c r="T15" i="26"/>
  <c r="U14" i="26"/>
  <c r="T14" i="26"/>
  <c r="U13" i="26"/>
  <c r="T13" i="26"/>
  <c r="U12" i="26"/>
  <c r="T12" i="26"/>
  <c r="P16" i="26"/>
  <c r="P20" i="26"/>
  <c r="P17" i="26"/>
  <c r="P18" i="26"/>
  <c r="P19" i="26"/>
  <c r="P15" i="26"/>
  <c r="O11" i="26"/>
  <c r="M16" i="26"/>
  <c r="M20" i="26"/>
  <c r="G18" i="26"/>
  <c r="G20" i="26"/>
  <c r="P11" i="37" l="1"/>
  <c r="Q11" i="37"/>
  <c r="H10" i="37"/>
  <c r="D12" i="37"/>
  <c r="H7" i="37"/>
  <c r="H11" i="37"/>
  <c r="E12" i="37"/>
  <c r="H6" i="37"/>
  <c r="M4" i="26"/>
  <c r="F4" i="26"/>
  <c r="F3" i="26"/>
  <c r="B4" i="26"/>
  <c r="F12" i="37" l="1"/>
  <c r="F8" i="37"/>
  <c r="F10" i="37"/>
  <c r="F6" i="37"/>
  <c r="F9" i="37"/>
  <c r="F11" i="37"/>
  <c r="F7" i="37"/>
  <c r="G10" i="37"/>
  <c r="G12" i="37"/>
  <c r="G8" i="37"/>
  <c r="G11" i="37"/>
  <c r="G6" i="37"/>
  <c r="I12" i="37"/>
  <c r="G9" i="37"/>
  <c r="G7" i="37"/>
  <c r="H12" i="37"/>
  <c r="C95" i="26"/>
  <c r="C94" i="26"/>
  <c r="C93" i="26"/>
  <c r="C92" i="26"/>
  <c r="C91" i="26"/>
  <c r="C90" i="26"/>
  <c r="K40" i="36" l="1"/>
  <c r="K39" i="36"/>
  <c r="K38" i="36"/>
  <c r="K37" i="36"/>
  <c r="K36" i="36"/>
  <c r="K35" i="36"/>
  <c r="K34" i="36"/>
  <c r="K33" i="36"/>
  <c r="K32" i="36"/>
  <c r="K31" i="36"/>
  <c r="K30" i="36"/>
  <c r="K29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K40" i="35"/>
  <c r="K39" i="35"/>
  <c r="K38" i="35"/>
  <c r="K37" i="35"/>
  <c r="K36" i="35"/>
  <c r="K35" i="35"/>
  <c r="K34" i="35"/>
  <c r="K33" i="35"/>
  <c r="K32" i="35"/>
  <c r="K31" i="35"/>
  <c r="K30" i="35"/>
  <c r="K29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K40" i="34"/>
  <c r="K39" i="34"/>
  <c r="K38" i="34"/>
  <c r="K37" i="34"/>
  <c r="K36" i="34"/>
  <c r="K35" i="34"/>
  <c r="K34" i="34"/>
  <c r="K33" i="34"/>
  <c r="K32" i="34"/>
  <c r="K31" i="34"/>
  <c r="K30" i="34"/>
  <c r="K29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K40" i="33"/>
  <c r="K39" i="33"/>
  <c r="K38" i="33"/>
  <c r="K37" i="33"/>
  <c r="K36" i="33"/>
  <c r="K35" i="33"/>
  <c r="K34" i="33"/>
  <c r="K33" i="33"/>
  <c r="K32" i="33"/>
  <c r="K31" i="33"/>
  <c r="K30" i="33"/>
  <c r="K29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K40" i="32"/>
  <c r="K39" i="32"/>
  <c r="K38" i="32"/>
  <c r="K37" i="32"/>
  <c r="K36" i="32"/>
  <c r="K35" i="32"/>
  <c r="K34" i="32"/>
  <c r="K33" i="32"/>
  <c r="K32" i="32"/>
  <c r="K31" i="32"/>
  <c r="K30" i="32"/>
  <c r="K29" i="32"/>
  <c r="I40" i="32"/>
  <c r="I39" i="32"/>
  <c r="I38" i="32"/>
  <c r="I37" i="32"/>
  <c r="I36" i="32"/>
  <c r="I35" i="32"/>
  <c r="I34" i="32"/>
  <c r="I33" i="32"/>
  <c r="I32" i="32"/>
  <c r="I31" i="32"/>
  <c r="I30" i="32"/>
  <c r="I29" i="32"/>
  <c r="K40" i="27"/>
  <c r="K39" i="27"/>
  <c r="K38" i="27"/>
  <c r="K37" i="27"/>
  <c r="K36" i="27"/>
  <c r="K35" i="27"/>
  <c r="K34" i="27"/>
  <c r="K33" i="27"/>
  <c r="K32" i="27"/>
  <c r="K31" i="27"/>
  <c r="K30" i="27"/>
  <c r="K29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N40" i="36"/>
  <c r="N38" i="36"/>
  <c r="N36" i="36"/>
  <c r="N34" i="36"/>
  <c r="N32" i="36"/>
  <c r="N30" i="36"/>
  <c r="N40" i="35"/>
  <c r="N38" i="35"/>
  <c r="N36" i="35"/>
  <c r="N34" i="35"/>
  <c r="N32" i="35"/>
  <c r="N30" i="35"/>
  <c r="N40" i="34"/>
  <c r="N38" i="34"/>
  <c r="N36" i="34"/>
  <c r="N34" i="34"/>
  <c r="N32" i="34"/>
  <c r="N30" i="34"/>
  <c r="N40" i="33"/>
  <c r="N38" i="33"/>
  <c r="N36" i="33"/>
  <c r="N34" i="33"/>
  <c r="N32" i="33"/>
  <c r="N30" i="33"/>
  <c r="N40" i="32"/>
  <c r="N38" i="32"/>
  <c r="N36" i="32"/>
  <c r="N34" i="32"/>
  <c r="N32" i="32"/>
  <c r="N30" i="32"/>
  <c r="N40" i="27"/>
  <c r="N38" i="27"/>
  <c r="N36" i="27"/>
  <c r="N34" i="27"/>
  <c r="N32" i="27"/>
  <c r="N30" i="27"/>
  <c r="N115" i="26"/>
  <c r="N113" i="26"/>
  <c r="N111" i="26"/>
  <c r="N109" i="26"/>
  <c r="I42" i="36"/>
  <c r="I42" i="35"/>
  <c r="I42" i="34"/>
  <c r="I42" i="33"/>
  <c r="I42" i="32"/>
  <c r="I42" i="27"/>
  <c r="I117" i="26"/>
  <c r="M115" i="26"/>
  <c r="M113" i="26"/>
  <c r="M111" i="26"/>
  <c r="M109" i="26"/>
  <c r="M107" i="26"/>
  <c r="N107" i="26" s="1"/>
  <c r="M105" i="26"/>
  <c r="J117" i="26"/>
  <c r="H117" i="26"/>
  <c r="J116" i="26"/>
  <c r="J115" i="26"/>
  <c r="J114" i="26"/>
  <c r="J113" i="26"/>
  <c r="J112" i="26"/>
  <c r="J111" i="26"/>
  <c r="J110" i="26"/>
  <c r="J109" i="26"/>
  <c r="J108" i="26"/>
  <c r="J107" i="26"/>
  <c r="J106" i="26"/>
  <c r="J105" i="26"/>
  <c r="J104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N105" i="26" s="1"/>
  <c r="H104" i="26"/>
  <c r="E104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D104" i="26"/>
  <c r="L31" i="26" l="1"/>
  <c r="L32" i="26"/>
  <c r="L33" i="26"/>
  <c r="L34" i="26"/>
  <c r="L35" i="26"/>
  <c r="K35" i="26"/>
  <c r="O35" i="26" s="1"/>
  <c r="K34" i="26"/>
  <c r="K32" i="26"/>
  <c r="O32" i="26" s="1"/>
  <c r="K33" i="26"/>
  <c r="K31" i="26"/>
  <c r="O31" i="26" s="1"/>
  <c r="M34" i="26"/>
  <c r="H31" i="26"/>
  <c r="H32" i="26"/>
  <c r="H33" i="26"/>
  <c r="H34" i="26"/>
  <c r="H35" i="26"/>
  <c r="D33" i="26"/>
  <c r="D32" i="26"/>
  <c r="D34" i="26"/>
  <c r="D35" i="26"/>
  <c r="D31" i="26"/>
  <c r="E33" i="26"/>
  <c r="E32" i="26"/>
  <c r="E34" i="26"/>
  <c r="E35" i="26"/>
  <c r="E31" i="26"/>
  <c r="O34" i="26" l="1"/>
  <c r="M33" i="26"/>
  <c r="O33" i="26"/>
  <c r="M31" i="26"/>
  <c r="M32" i="26"/>
  <c r="M35" i="26"/>
  <c r="H78" i="26"/>
  <c r="G78" i="26"/>
  <c r="F78" i="26"/>
  <c r="H77" i="26"/>
  <c r="G77" i="26"/>
  <c r="F77" i="26"/>
  <c r="H76" i="26"/>
  <c r="G76" i="26"/>
  <c r="F76" i="26"/>
  <c r="H75" i="26"/>
  <c r="G75" i="26"/>
  <c r="F75" i="26"/>
  <c r="H74" i="26"/>
  <c r="G74" i="26"/>
  <c r="F74" i="26"/>
  <c r="H67" i="26"/>
  <c r="G67" i="26"/>
  <c r="F67" i="26"/>
  <c r="H66" i="26"/>
  <c r="G66" i="26"/>
  <c r="F66" i="26"/>
  <c r="H65" i="26"/>
  <c r="G65" i="26"/>
  <c r="F65" i="26"/>
  <c r="H64" i="26"/>
  <c r="G64" i="26"/>
  <c r="F64" i="26"/>
  <c r="H63" i="26"/>
  <c r="G63" i="26"/>
  <c r="F63" i="26"/>
  <c r="H62" i="26"/>
  <c r="G62" i="26"/>
  <c r="F62" i="26"/>
  <c r="H61" i="26"/>
  <c r="G61" i="26"/>
  <c r="F61" i="26"/>
  <c r="I78" i="26" l="1"/>
  <c r="I77" i="26"/>
  <c r="I76" i="26"/>
  <c r="I75" i="26"/>
  <c r="I74" i="26"/>
  <c r="I67" i="26"/>
  <c r="I66" i="26"/>
  <c r="I65" i="26"/>
  <c r="I64" i="26"/>
  <c r="I63" i="26"/>
  <c r="I62" i="26"/>
  <c r="I61" i="26"/>
  <c r="J78" i="26" l="1"/>
  <c r="J77" i="26"/>
  <c r="J76" i="26"/>
  <c r="J75" i="26"/>
  <c r="J74" i="26"/>
  <c r="J67" i="26"/>
  <c r="J66" i="26"/>
  <c r="J65" i="26"/>
  <c r="J64" i="26"/>
  <c r="J63" i="26"/>
  <c r="J62" i="26"/>
  <c r="J61" i="26"/>
  <c r="K78" i="26" l="1"/>
  <c r="L78" i="26" s="1"/>
  <c r="K77" i="26"/>
  <c r="M77" i="26" s="1"/>
  <c r="K76" i="26"/>
  <c r="M76" i="26" s="1"/>
  <c r="K75" i="26"/>
  <c r="L75" i="26" s="1"/>
  <c r="K74" i="26"/>
  <c r="K67" i="26"/>
  <c r="L67" i="26" s="1"/>
  <c r="K66" i="26"/>
  <c r="L66" i="26" s="1"/>
  <c r="K65" i="26"/>
  <c r="M65" i="26" s="1"/>
  <c r="K64" i="26"/>
  <c r="M64" i="26" s="1"/>
  <c r="K63" i="26"/>
  <c r="L63" i="26" s="1"/>
  <c r="K62" i="26"/>
  <c r="L62" i="26" s="1"/>
  <c r="K61" i="26"/>
  <c r="M61" i="26" s="1"/>
  <c r="J45" i="26"/>
  <c r="I45" i="26"/>
  <c r="H45" i="26"/>
  <c r="G45" i="26"/>
  <c r="J51" i="26"/>
  <c r="I51" i="26"/>
  <c r="H51" i="26"/>
  <c r="G51" i="26"/>
  <c r="F51" i="26"/>
  <c r="J50" i="26"/>
  <c r="I50" i="26"/>
  <c r="H50" i="26"/>
  <c r="G50" i="26"/>
  <c r="F50" i="26"/>
  <c r="J49" i="26"/>
  <c r="I49" i="26"/>
  <c r="H49" i="26"/>
  <c r="G49" i="26"/>
  <c r="F49" i="26"/>
  <c r="J48" i="26"/>
  <c r="I48" i="26"/>
  <c r="H48" i="26"/>
  <c r="G48" i="26"/>
  <c r="F48" i="26"/>
  <c r="J47" i="26"/>
  <c r="I47" i="26"/>
  <c r="H47" i="26"/>
  <c r="G47" i="26"/>
  <c r="F47" i="26"/>
  <c r="J46" i="26"/>
  <c r="I46" i="26"/>
  <c r="H46" i="26"/>
  <c r="G46" i="26"/>
  <c r="F46" i="26"/>
  <c r="F45" i="26"/>
  <c r="J79" i="26"/>
  <c r="I79" i="26"/>
  <c r="H79" i="26"/>
  <c r="G79" i="26"/>
  <c r="F79" i="26"/>
  <c r="M78" i="26"/>
  <c r="J68" i="26"/>
  <c r="I68" i="26"/>
  <c r="H68" i="26"/>
  <c r="G68" i="26"/>
  <c r="F68" i="26"/>
  <c r="L75" i="36"/>
  <c r="M75" i="36"/>
  <c r="K80" i="36"/>
  <c r="J80" i="36"/>
  <c r="I80" i="36"/>
  <c r="H80" i="36"/>
  <c r="G80" i="36"/>
  <c r="F80" i="36"/>
  <c r="M79" i="36"/>
  <c r="L79" i="36"/>
  <c r="M78" i="36"/>
  <c r="L78" i="36"/>
  <c r="M77" i="36"/>
  <c r="L77" i="36"/>
  <c r="M76" i="36"/>
  <c r="L76" i="36"/>
  <c r="K69" i="36"/>
  <c r="M69" i="36" s="1"/>
  <c r="J69" i="36"/>
  <c r="I69" i="36"/>
  <c r="H69" i="36"/>
  <c r="G69" i="36"/>
  <c r="F69" i="36"/>
  <c r="M68" i="36"/>
  <c r="L68" i="36"/>
  <c r="M67" i="36"/>
  <c r="L67" i="36"/>
  <c r="M66" i="36"/>
  <c r="L66" i="36"/>
  <c r="M65" i="36"/>
  <c r="L65" i="36"/>
  <c r="M64" i="36"/>
  <c r="L64" i="36"/>
  <c r="M63" i="36"/>
  <c r="L63" i="36"/>
  <c r="M62" i="36"/>
  <c r="L62" i="36"/>
  <c r="J56" i="36"/>
  <c r="I56" i="36"/>
  <c r="H56" i="36"/>
  <c r="G56" i="36"/>
  <c r="F56" i="36"/>
  <c r="K55" i="36"/>
  <c r="K54" i="36"/>
  <c r="K53" i="36"/>
  <c r="K52" i="36"/>
  <c r="K51" i="36"/>
  <c r="K50" i="36"/>
  <c r="K49" i="36"/>
  <c r="J4" i="36"/>
  <c r="C4" i="36"/>
  <c r="J3" i="36"/>
  <c r="C3" i="36"/>
  <c r="K80" i="35"/>
  <c r="M80" i="35" s="1"/>
  <c r="J80" i="35"/>
  <c r="I80" i="35"/>
  <c r="H80" i="35"/>
  <c r="G80" i="35"/>
  <c r="F80" i="35"/>
  <c r="M79" i="35"/>
  <c r="L79" i="35"/>
  <c r="M78" i="35"/>
  <c r="L78" i="35"/>
  <c r="M77" i="35"/>
  <c r="L77" i="35"/>
  <c r="M76" i="35"/>
  <c r="L76" i="35"/>
  <c r="M75" i="35"/>
  <c r="L75" i="35"/>
  <c r="K69" i="35"/>
  <c r="J69" i="35"/>
  <c r="I69" i="35"/>
  <c r="H69" i="35"/>
  <c r="G69" i="35"/>
  <c r="F69" i="35"/>
  <c r="M68" i="35"/>
  <c r="L68" i="35"/>
  <c r="M67" i="35"/>
  <c r="L67" i="35"/>
  <c r="M66" i="35"/>
  <c r="L66" i="35"/>
  <c r="M65" i="35"/>
  <c r="L65" i="35"/>
  <c r="M64" i="35"/>
  <c r="L64" i="35"/>
  <c r="M63" i="35"/>
  <c r="L63" i="35"/>
  <c r="M62" i="35"/>
  <c r="L62" i="35"/>
  <c r="J56" i="35"/>
  <c r="I56" i="35"/>
  <c r="H56" i="35"/>
  <c r="G56" i="35"/>
  <c r="F56" i="35"/>
  <c r="K55" i="35"/>
  <c r="K54" i="35"/>
  <c r="K53" i="35"/>
  <c r="K52" i="35"/>
  <c r="K51" i="35"/>
  <c r="K50" i="35"/>
  <c r="K49" i="35"/>
  <c r="J4" i="35"/>
  <c r="C4" i="35"/>
  <c r="J3" i="35"/>
  <c r="C3" i="35"/>
  <c r="M63" i="26" l="1"/>
  <c r="M67" i="26"/>
  <c r="G52" i="26"/>
  <c r="K49" i="26"/>
  <c r="K79" i="26"/>
  <c r="O79" i="26" s="1"/>
  <c r="L64" i="26"/>
  <c r="K45" i="26"/>
  <c r="L61" i="26"/>
  <c r="M75" i="26"/>
  <c r="L76" i="26"/>
  <c r="M80" i="36"/>
  <c r="M69" i="35"/>
  <c r="O77" i="26"/>
  <c r="M74" i="26"/>
  <c r="J52" i="26"/>
  <c r="L65" i="26"/>
  <c r="L74" i="26"/>
  <c r="F52" i="26"/>
  <c r="I52" i="26"/>
  <c r="K47" i="26"/>
  <c r="K48" i="26"/>
  <c r="K50" i="26"/>
  <c r="K51" i="26"/>
  <c r="H52" i="26"/>
  <c r="L77" i="26"/>
  <c r="M62" i="26"/>
  <c r="M66" i="26"/>
  <c r="K68" i="26"/>
  <c r="M68" i="26" s="1"/>
  <c r="K46" i="26"/>
  <c r="L69" i="36"/>
  <c r="K56" i="36"/>
  <c r="M55" i="36" s="1"/>
  <c r="L69" i="35"/>
  <c r="M49" i="35"/>
  <c r="K56" i="35"/>
  <c r="M56" i="35" s="1"/>
  <c r="M56" i="36"/>
  <c r="M51" i="36"/>
  <c r="L80" i="36"/>
  <c r="M51" i="35"/>
  <c r="M55" i="35"/>
  <c r="L80" i="35"/>
  <c r="K80" i="34"/>
  <c r="J80" i="34"/>
  <c r="I80" i="34"/>
  <c r="H80" i="34"/>
  <c r="G80" i="34"/>
  <c r="F80" i="34"/>
  <c r="M79" i="34"/>
  <c r="L79" i="34"/>
  <c r="M78" i="34"/>
  <c r="L78" i="34"/>
  <c r="M77" i="34"/>
  <c r="L77" i="34"/>
  <c r="M76" i="34"/>
  <c r="L76" i="34"/>
  <c r="M75" i="34"/>
  <c r="L75" i="34"/>
  <c r="K69" i="34"/>
  <c r="L69" i="34" s="1"/>
  <c r="J69" i="34"/>
  <c r="I69" i="34"/>
  <c r="H69" i="34"/>
  <c r="G69" i="34"/>
  <c r="F69" i="34"/>
  <c r="M68" i="34"/>
  <c r="L68" i="34"/>
  <c r="M67" i="34"/>
  <c r="L67" i="34"/>
  <c r="M66" i="34"/>
  <c r="L66" i="34"/>
  <c r="M65" i="34"/>
  <c r="L65" i="34"/>
  <c r="M64" i="34"/>
  <c r="L64" i="34"/>
  <c r="M63" i="34"/>
  <c r="L63" i="34"/>
  <c r="M62" i="34"/>
  <c r="L62" i="34"/>
  <c r="J56" i="34"/>
  <c r="I56" i="34"/>
  <c r="H56" i="34"/>
  <c r="G56" i="34"/>
  <c r="F56" i="34"/>
  <c r="K55" i="34"/>
  <c r="K54" i="34"/>
  <c r="K53" i="34"/>
  <c r="K52" i="34"/>
  <c r="K51" i="34"/>
  <c r="K50" i="34"/>
  <c r="K49" i="34"/>
  <c r="K80" i="33"/>
  <c r="J80" i="33"/>
  <c r="M80" i="33" s="1"/>
  <c r="I80" i="33"/>
  <c r="H80" i="33"/>
  <c r="G80" i="33"/>
  <c r="F80" i="33"/>
  <c r="M79" i="33"/>
  <c r="L79" i="33"/>
  <c r="M78" i="33"/>
  <c r="L78" i="33"/>
  <c r="M77" i="33"/>
  <c r="L77" i="33"/>
  <c r="M76" i="33"/>
  <c r="L76" i="33"/>
  <c r="M75" i="33"/>
  <c r="L75" i="33"/>
  <c r="K69" i="33"/>
  <c r="J69" i="33"/>
  <c r="L69" i="33" s="1"/>
  <c r="I69" i="33"/>
  <c r="H69" i="33"/>
  <c r="G69" i="33"/>
  <c r="F69" i="33"/>
  <c r="M68" i="33"/>
  <c r="L68" i="33"/>
  <c r="M67" i="33"/>
  <c r="L67" i="33"/>
  <c r="M66" i="33"/>
  <c r="L66" i="33"/>
  <c r="M65" i="33"/>
  <c r="L65" i="33"/>
  <c r="M64" i="33"/>
  <c r="L64" i="33"/>
  <c r="M63" i="33"/>
  <c r="L63" i="33"/>
  <c r="M62" i="33"/>
  <c r="L62" i="33"/>
  <c r="J56" i="33"/>
  <c r="I56" i="33"/>
  <c r="H56" i="33"/>
  <c r="G56" i="33"/>
  <c r="F56" i="33"/>
  <c r="K55" i="33"/>
  <c r="K54" i="33"/>
  <c r="M54" i="33" s="1"/>
  <c r="K53" i="33"/>
  <c r="K52" i="33"/>
  <c r="K51" i="33"/>
  <c r="K56" i="33" s="1"/>
  <c r="K50" i="33"/>
  <c r="K49" i="33"/>
  <c r="K80" i="32"/>
  <c r="J80" i="32"/>
  <c r="M80" i="32" s="1"/>
  <c r="I80" i="32"/>
  <c r="H80" i="32"/>
  <c r="G80" i="32"/>
  <c r="F80" i="32"/>
  <c r="M79" i="32"/>
  <c r="L79" i="32"/>
  <c r="M78" i="32"/>
  <c r="L78" i="32"/>
  <c r="M77" i="32"/>
  <c r="L77" i="32"/>
  <c r="M76" i="32"/>
  <c r="L76" i="32"/>
  <c r="M75" i="32"/>
  <c r="L75" i="32"/>
  <c r="K69" i="32"/>
  <c r="J69" i="32"/>
  <c r="I69" i="32"/>
  <c r="H69" i="32"/>
  <c r="G69" i="32"/>
  <c r="F69" i="32"/>
  <c r="M68" i="32"/>
  <c r="L68" i="32"/>
  <c r="M67" i="32"/>
  <c r="L67" i="32"/>
  <c r="M66" i="32"/>
  <c r="L66" i="32"/>
  <c r="M65" i="32"/>
  <c r="L65" i="32"/>
  <c r="M64" i="32"/>
  <c r="L64" i="32"/>
  <c r="M63" i="32"/>
  <c r="L63" i="32"/>
  <c r="M62" i="32"/>
  <c r="L62" i="32"/>
  <c r="J56" i="32"/>
  <c r="I56" i="32"/>
  <c r="H56" i="32"/>
  <c r="G56" i="32"/>
  <c r="F56" i="32"/>
  <c r="K55" i="32"/>
  <c r="K54" i="32"/>
  <c r="K53" i="32"/>
  <c r="K52" i="32"/>
  <c r="K51" i="32"/>
  <c r="K50" i="32"/>
  <c r="K49" i="32"/>
  <c r="J80" i="27"/>
  <c r="K30" i="26" s="1"/>
  <c r="K36" i="26" s="1"/>
  <c r="I80" i="27"/>
  <c r="H80" i="27"/>
  <c r="G80" i="27"/>
  <c r="F80" i="27"/>
  <c r="K80" i="27"/>
  <c r="L30" i="26" s="1"/>
  <c r="J69" i="27"/>
  <c r="D30" i="26" s="1"/>
  <c r="D36" i="26" s="1"/>
  <c r="I69" i="27"/>
  <c r="H69" i="27"/>
  <c r="G69" i="27"/>
  <c r="F69" i="27"/>
  <c r="K69" i="27"/>
  <c r="M68" i="27"/>
  <c r="L68" i="27"/>
  <c r="M67" i="27"/>
  <c r="L67" i="27"/>
  <c r="M66" i="27"/>
  <c r="L66" i="27"/>
  <c r="M65" i="27"/>
  <c r="L65" i="27"/>
  <c r="M64" i="27"/>
  <c r="L64" i="27"/>
  <c r="M63" i="27"/>
  <c r="L63" i="27"/>
  <c r="M62" i="27"/>
  <c r="L62" i="27"/>
  <c r="K49" i="27"/>
  <c r="K50" i="27"/>
  <c r="K51" i="27"/>
  <c r="K52" i="27"/>
  <c r="K53" i="27"/>
  <c r="K54" i="27"/>
  <c r="K55" i="27"/>
  <c r="F56" i="27"/>
  <c r="G56" i="27"/>
  <c r="H56" i="27"/>
  <c r="I56" i="27"/>
  <c r="J56" i="27"/>
  <c r="L36" i="26" l="1"/>
  <c r="O30" i="26"/>
  <c r="M30" i="26"/>
  <c r="K56" i="27"/>
  <c r="E30" i="26" s="1"/>
  <c r="K52" i="26"/>
  <c r="M51" i="26" s="1"/>
  <c r="O76" i="26"/>
  <c r="M79" i="26"/>
  <c r="L79" i="26"/>
  <c r="O74" i="26"/>
  <c r="O78" i="26"/>
  <c r="O75" i="26"/>
  <c r="L80" i="32"/>
  <c r="L80" i="33"/>
  <c r="M80" i="34"/>
  <c r="M69" i="33"/>
  <c r="L69" i="27"/>
  <c r="L68" i="26"/>
  <c r="M49" i="36"/>
  <c r="M53" i="35"/>
  <c r="M50" i="36"/>
  <c r="M53" i="36"/>
  <c r="M52" i="36"/>
  <c r="M54" i="36"/>
  <c r="M50" i="35"/>
  <c r="M54" i="35"/>
  <c r="M52" i="35"/>
  <c r="M69" i="34"/>
  <c r="K56" i="34"/>
  <c r="M56" i="34" s="1"/>
  <c r="M51" i="34"/>
  <c r="M53" i="34"/>
  <c r="M56" i="33"/>
  <c r="M50" i="33"/>
  <c r="M52" i="33"/>
  <c r="L69" i="32"/>
  <c r="K56" i="32"/>
  <c r="M52" i="32" s="1"/>
  <c r="L80" i="34"/>
  <c r="M49" i="33"/>
  <c r="M51" i="33"/>
  <c r="M53" i="33"/>
  <c r="M55" i="33"/>
  <c r="M69" i="32"/>
  <c r="M56" i="32"/>
  <c r="M50" i="32"/>
  <c r="M54" i="32"/>
  <c r="M49" i="32"/>
  <c r="M51" i="32"/>
  <c r="M55" i="32"/>
  <c r="M69" i="27"/>
  <c r="H30" i="26" l="1"/>
  <c r="E36" i="26"/>
  <c r="N36" i="26"/>
  <c r="M36" i="26"/>
  <c r="N34" i="26"/>
  <c r="N31" i="26"/>
  <c r="N33" i="26"/>
  <c r="N32" i="26"/>
  <c r="N35" i="26"/>
  <c r="N30" i="26"/>
  <c r="M50" i="26"/>
  <c r="M45" i="26"/>
  <c r="O55" i="26"/>
  <c r="M46" i="26"/>
  <c r="M52" i="26"/>
  <c r="M48" i="26"/>
  <c r="M47" i="26"/>
  <c r="M49" i="26"/>
  <c r="N55" i="26"/>
  <c r="M50" i="34"/>
  <c r="M49" i="34"/>
  <c r="M55" i="34"/>
  <c r="M54" i="34"/>
  <c r="M52" i="34"/>
  <c r="M53" i="32"/>
  <c r="U19" i="26" l="1"/>
  <c r="T19" i="26"/>
  <c r="G36" i="26" l="1"/>
  <c r="F36" i="26"/>
  <c r="G33" i="26"/>
  <c r="F33" i="26"/>
  <c r="G32" i="26"/>
  <c r="F32" i="26"/>
  <c r="G34" i="26"/>
  <c r="F34" i="26"/>
  <c r="G35" i="26"/>
  <c r="F35" i="26"/>
  <c r="G31" i="26"/>
  <c r="F31" i="26"/>
  <c r="G30" i="26"/>
  <c r="F30" i="26"/>
  <c r="B3" i="26"/>
  <c r="J4" i="34" l="1"/>
  <c r="C4" i="34"/>
  <c r="J3" i="34"/>
  <c r="C3" i="34"/>
  <c r="J4" i="33"/>
  <c r="C4" i="33"/>
  <c r="J3" i="33"/>
  <c r="C3" i="33"/>
  <c r="J4" i="32"/>
  <c r="C4" i="32"/>
  <c r="J3" i="32"/>
  <c r="C3" i="32"/>
  <c r="J4" i="27"/>
  <c r="M80" i="27"/>
  <c r="M79" i="27"/>
  <c r="M78" i="27"/>
  <c r="M77" i="27"/>
  <c r="M76" i="27"/>
  <c r="M75" i="27"/>
  <c r="L80" i="27"/>
  <c r="L79" i="27"/>
  <c r="L78" i="27"/>
  <c r="L77" i="27"/>
  <c r="L76" i="27"/>
  <c r="L75" i="27"/>
  <c r="M56" i="27" l="1"/>
  <c r="M55" i="27"/>
  <c r="M54" i="27"/>
  <c r="M53" i="27"/>
  <c r="M52" i="27"/>
  <c r="M51" i="27"/>
  <c r="M50" i="27"/>
  <c r="M49" i="27"/>
  <c r="J3" i="27"/>
  <c r="C4" i="27"/>
  <c r="C3" i="27"/>
</calcChain>
</file>

<file path=xl/sharedStrings.xml><?xml version="1.0" encoding="utf-8"?>
<sst xmlns="http://schemas.openxmlformats.org/spreadsheetml/2006/main" count="721" uniqueCount="108">
  <si>
    <t>Índice</t>
  </si>
  <si>
    <t>Total</t>
  </si>
  <si>
    <t>Año</t>
  </si>
  <si>
    <t>Var. %</t>
  </si>
  <si>
    <t>Créditos</t>
  </si>
  <si>
    <t>Depósitos</t>
  </si>
  <si>
    <t>Fuente: BCRP- SBS - INEI</t>
  </si>
  <si>
    <t>1. Intermediación Financiera</t>
  </si>
  <si>
    <t>Créditos y depósitos del sistema financiero en la región
 como porcentaje del PBI regional</t>
  </si>
  <si>
    <t>Elaboración: CIE - PERUCÁMARAS</t>
  </si>
  <si>
    <t>%</t>
  </si>
  <si>
    <t>Uso de servicios financieros en la región
N° de Deudores* / Población Adulta</t>
  </si>
  <si>
    <t>Fuente: Reportes SBS</t>
  </si>
  <si>
    <t>Banca Múltiple</t>
  </si>
  <si>
    <t>Empresas
 Financieras</t>
  </si>
  <si>
    <t>Cajas 
Municipales</t>
  </si>
  <si>
    <t>Cajas Rurales de Ahorro y Crédito</t>
  </si>
  <si>
    <t>Edpymes</t>
  </si>
  <si>
    <t>Fuente: SBS                                                                                                 Elaboración: CIE-PERUCÁMARAS</t>
  </si>
  <si>
    <t>Part. 2017</t>
  </si>
  <si>
    <t>(Millones de S/ al 30 de junio)</t>
  </si>
  <si>
    <t>Total general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</si>
  <si>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</si>
  <si>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</si>
  <si>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</si>
  <si>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</si>
  <si>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</si>
  <si>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</si>
  <si>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</si>
  <si>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Tipo de Crédito</t>
  </si>
  <si>
    <t>Créditos Directos en la Región según tipo de crédito y tipo de empresa del sistema financiero</t>
  </si>
  <si>
    <t>Créditos Directos del Sistema Financiero por Tipo de Crédito</t>
  </si>
  <si>
    <t>Tasa de morosidad por Tipo de empresa del Sistema Financiero</t>
  </si>
  <si>
    <t>Emp. Financieras</t>
  </si>
  <si>
    <t>CMAC</t>
  </si>
  <si>
    <t>CRAC</t>
  </si>
  <si>
    <t>B. de la Nación</t>
  </si>
  <si>
    <t>Agrobanco</t>
  </si>
  <si>
    <t>Fuente: SBS                                                                                                                                                                                Elaboración: CIE-PERUCÁMARAS</t>
  </si>
  <si>
    <t>4. Morosidad por Tipo de Empresa del Sistema Financiero</t>
  </si>
  <si>
    <t>Mayo</t>
  </si>
  <si>
    <t>Var% 17/16</t>
  </si>
  <si>
    <t>Var. Mlls</t>
  </si>
  <si>
    <t>(% a junio de cada año)</t>
  </si>
  <si>
    <t>Fuente: SBS                                                                                                                                                              Elaboración: CIE-PERUCÁMARAS</t>
  </si>
  <si>
    <t>Región</t>
  </si>
  <si>
    <t>Uso %</t>
  </si>
  <si>
    <t>Fuente: BCRP- SBS - INEI                       Elaboración: CIE-PERUCÁMARAS</t>
  </si>
  <si>
    <t>*Uso de servicios financieros en la región (N° de deudores entre población adulta)</t>
  </si>
  <si>
    <t>Créditos al sector privado / PBI Regional</t>
  </si>
  <si>
    <t>Uso de servicios financieros en la región*</t>
  </si>
  <si>
    <t>Sur</t>
  </si>
  <si>
    <t>Arequipa</t>
  </si>
  <si>
    <t>Cusco</t>
  </si>
  <si>
    <t>Madre de Dios</t>
  </si>
  <si>
    <t>Moquegua</t>
  </si>
  <si>
    <t>Puno</t>
  </si>
  <si>
    <t>Tacna</t>
  </si>
  <si>
    <t>Lunes, 11 de setiembre de 2017</t>
  </si>
  <si>
    <t>(Millones de Soles al 30 de junio 2017)</t>
  </si>
  <si>
    <t>Créditos de Consumo por Tipo de empresa del sistema financiero</t>
  </si>
  <si>
    <t>3. Créditos Directos según Tipo de Crédito y Tipo de Empresa del Sistema Financiero, Junio 2017</t>
  </si>
  <si>
    <t>Part. %</t>
  </si>
  <si>
    <t>Total país</t>
  </si>
  <si>
    <t>Solo* Regiones</t>
  </si>
  <si>
    <t>*Sin Lima y Callao</t>
  </si>
  <si>
    <t>MR Sur</t>
  </si>
  <si>
    <t>Total Nac</t>
  </si>
  <si>
    <t>Créditos Directos del Sistema Financiero según departamento</t>
  </si>
  <si>
    <t>2. Créditos Directos a las Regiones</t>
  </si>
  <si>
    <t>Dif. Mlls</t>
  </si>
  <si>
    <t>Créditos de Consumo  según departamento</t>
  </si>
  <si>
    <t xml:space="preserve">Consumo </t>
  </si>
  <si>
    <t>Fecha</t>
  </si>
  <si>
    <t>Var. % Cons</t>
  </si>
  <si>
    <t>Var. % Total</t>
  </si>
  <si>
    <t>Tasa de crecimiento de los créditos de consumo,  evolución de los créditos de consumo como proporción del VAB</t>
  </si>
  <si>
    <t>(Mlls de soles y Var. %)</t>
  </si>
  <si>
    <t>(Mlls de soles)</t>
  </si>
  <si>
    <t>VAB</t>
  </si>
  <si>
    <t>Consu/VAB</t>
  </si>
  <si>
    <r>
      <rPr>
        <b/>
        <u/>
        <sz val="8"/>
        <rFont val="Calibri"/>
        <family val="2"/>
        <scheme val="minor"/>
      </rPr>
      <t>Créditos</t>
    </r>
    <r>
      <rPr>
        <sz val="8"/>
        <rFont val="Calibri"/>
        <family val="2"/>
        <scheme val="minor"/>
      </rPr>
      <t>: Crédito directo del sistema financiero al sector privado por departamentos.</t>
    </r>
  </si>
  <si>
    <r>
      <t>*</t>
    </r>
    <r>
      <rPr>
        <b/>
        <u/>
        <sz val="8"/>
        <rFont val="Calibri"/>
        <family val="2"/>
        <scheme val="minor"/>
      </rPr>
      <t>N° de Deudores</t>
    </r>
    <r>
      <rPr>
        <sz val="8"/>
        <rFont val="Calibri"/>
        <family val="2"/>
        <scheme val="minor"/>
      </rPr>
      <t>: Número de personas naturales y  mancomunadas con créditos directos</t>
    </r>
  </si>
  <si>
    <r>
      <rPr>
        <b/>
        <u/>
        <sz val="8"/>
        <rFont val="Calibri"/>
        <family val="2"/>
        <scheme val="minor"/>
      </rPr>
      <t>Depósitos</t>
    </r>
    <r>
      <rPr>
        <sz val="8"/>
        <rFont val="Calibri"/>
        <family val="2"/>
        <scheme val="minor"/>
      </rPr>
      <t>: Depósitos en el sistema financiero por departamentos.</t>
    </r>
  </si>
  <si>
    <t>Macro Región Sur:  Intermediación Financiera y Créditos del Sistema Financiero</t>
  </si>
  <si>
    <t>2. Créditos Directos del SF a la región 2011-2017*</t>
  </si>
  <si>
    <t>5. Créditos Directos del SF a la región 2011-2017*</t>
  </si>
  <si>
    <t>Crec. Prom Anual</t>
  </si>
  <si>
    <t>MR. Sur</t>
  </si>
  <si>
    <t>Intermediación Financiera en la Macro Región Sur
(En % al 2016)</t>
  </si>
  <si>
    <t>Part. %2017</t>
  </si>
  <si>
    <t>Var. % real</t>
  </si>
  <si>
    <t xml:space="preserve">Fuente: Superintendencia de Banca, Seguros y AFP
Elaboración: CIE-PERUCAMÁRAS
</t>
  </si>
  <si>
    <t>Macro Región Sur: Créditos de Consumo del Sistema Financiero, según región  (2016-2017)</t>
  </si>
  <si>
    <t>Par. % 2017</t>
  </si>
  <si>
    <t>Macro Región Sur: Créditos de Consumo por Tipo de empresa del sistema financiero (2016-2017)</t>
  </si>
  <si>
    <t>(Millones de Soles al 30 de junio )</t>
  </si>
  <si>
    <t>Sistema Financiero</t>
  </si>
  <si>
    <t>Tasa de morosidad</t>
  </si>
  <si>
    <t>Tasa de crecimiento</t>
  </si>
  <si>
    <t>Información ampliada del Reporte Regional de la Macro Región Sur - Edición N° 256</t>
  </si>
  <si>
    <t>Créditos de consumo por regiones – A junio del 2017</t>
  </si>
  <si>
    <t>Arequipa: Intermediación Financiera y Créditos del Sistema Financiero</t>
  </si>
  <si>
    <t>Cusco: Intermediación Financiera y Créditos del Sistema Financiero</t>
  </si>
  <si>
    <t>Madre de Dios: Intermediación Financiera y Créditos del Sistema Financiero</t>
  </si>
  <si>
    <t>Moquegua: Intermediación Financiera y Créditos del Sistema Financiero</t>
  </si>
  <si>
    <t>Puno: Intermediación Financiera y Créditos del Sistema Financiero</t>
  </si>
  <si>
    <t>Tacna: Intermediación Financiera y Créditos del Sistema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</si>
</sst>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&quot;S/.&quot;\ #,##0.00_);\(&quot;S/.&quot;\ #,##0.00\)"/>
    <numFmt numFmtId="166" formatCode="_([$€-2]\ * #,##0.00_);_([$€-2]\ * \(#,##0.00\);_([$€-2]\ * &quot;-&quot;??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7.5"/>
      <name val="Calibri"/>
      <family val="2"/>
      <scheme val="minor"/>
    </font>
    <font>
      <sz val="8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4" fillId="0" borderId="0" xfId="1"/>
    <xf numFmtId="0" fontId="9" fillId="2" borderId="6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9" fillId="4" borderId="3" xfId="0" applyFont="1" applyFill="1" applyBorder="1"/>
    <xf numFmtId="0" fontId="9" fillId="4" borderId="2" xfId="0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0" fontId="10" fillId="4" borderId="9" xfId="0" applyFont="1" applyFill="1" applyBorder="1" applyAlignment="1">
      <alignment horizontal="center" vertical="center" wrapText="1"/>
    </xf>
    <xf numFmtId="171" fontId="10" fillId="2" borderId="9" xfId="0" applyNumberFormat="1" applyFont="1" applyFill="1" applyBorder="1"/>
    <xf numFmtId="171" fontId="19" fillId="2" borderId="9" xfId="0" applyNumberFormat="1" applyFont="1" applyFill="1" applyBorder="1"/>
    <xf numFmtId="170" fontId="10" fillId="2" borderId="9" xfId="29" applyNumberFormat="1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0" fontId="19" fillId="2" borderId="9" xfId="29" applyNumberFormat="1" applyFont="1" applyFill="1" applyBorder="1"/>
    <xf numFmtId="0" fontId="10" fillId="4" borderId="1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/>
    <xf numFmtId="0" fontId="17" fillId="3" borderId="0" xfId="0" applyFont="1" applyFill="1"/>
    <xf numFmtId="0" fontId="16" fillId="2" borderId="0" xfId="0" applyFont="1" applyFill="1"/>
    <xf numFmtId="0" fontId="16" fillId="2" borderId="0" xfId="0" applyFont="1" applyFill="1" applyBorder="1"/>
    <xf numFmtId="0" fontId="17" fillId="4" borderId="2" xfId="0" applyFont="1" applyFill="1" applyBorder="1"/>
    <xf numFmtId="0" fontId="17" fillId="4" borderId="4" xfId="0" applyFont="1" applyFill="1" applyBorder="1"/>
    <xf numFmtId="0" fontId="17" fillId="2" borderId="5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20" fillId="2" borderId="0" xfId="0" applyFont="1" applyFill="1" applyBorder="1" applyAlignment="1">
      <alignment vertical="center" wrapText="1"/>
    </xf>
    <xf numFmtId="0" fontId="17" fillId="2" borderId="7" xfId="0" applyFont="1" applyFill="1" applyBorder="1"/>
    <xf numFmtId="0" fontId="17" fillId="2" borderId="1" xfId="0" applyFont="1" applyFill="1" applyBorder="1"/>
    <xf numFmtId="0" fontId="17" fillId="2" borderId="8" xfId="0" applyFont="1" applyFill="1" applyBorder="1"/>
    <xf numFmtId="170" fontId="17" fillId="2" borderId="0" xfId="29" applyNumberFormat="1" applyFont="1" applyFill="1" applyBorder="1"/>
    <xf numFmtId="171" fontId="17" fillId="2" borderId="0" xfId="0" applyNumberFormat="1" applyFont="1" applyFill="1" applyBorder="1"/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70" fontId="16" fillId="2" borderId="0" xfId="29" applyNumberFormat="1" applyFont="1" applyFill="1"/>
    <xf numFmtId="4" fontId="16" fillId="2" borderId="0" xfId="0" applyNumberFormat="1" applyFont="1" applyFill="1"/>
    <xf numFmtId="3" fontId="16" fillId="2" borderId="0" xfId="0" applyNumberFormat="1" applyFont="1" applyFill="1"/>
    <xf numFmtId="171" fontId="17" fillId="2" borderId="0" xfId="0" applyNumberFormat="1" applyFont="1" applyFill="1"/>
    <xf numFmtId="0" fontId="16" fillId="5" borderId="10" xfId="0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71" fontId="9" fillId="2" borderId="0" xfId="0" applyNumberFormat="1" applyFont="1" applyFill="1"/>
    <xf numFmtId="0" fontId="17" fillId="2" borderId="0" xfId="0" applyFont="1" applyFill="1" applyAlignment="1"/>
    <xf numFmtId="0" fontId="21" fillId="2" borderId="0" xfId="0" applyFont="1" applyFill="1"/>
    <xf numFmtId="0" fontId="18" fillId="2" borderId="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170" fontId="10" fillId="2" borderId="17" xfId="29" applyNumberFormat="1" applyFont="1" applyFill="1" applyBorder="1" applyAlignment="1"/>
    <xf numFmtId="164" fontId="10" fillId="2" borderId="10" xfId="31" applyFont="1" applyFill="1" applyBorder="1" applyAlignment="1"/>
    <xf numFmtId="170" fontId="10" fillId="2" borderId="10" xfId="29" applyNumberFormat="1" applyFont="1" applyFill="1" applyBorder="1" applyAlignment="1"/>
    <xf numFmtId="0" fontId="10" fillId="5" borderId="10" xfId="0" applyFont="1" applyFill="1" applyBorder="1" applyAlignment="1">
      <alignment vertical="center"/>
    </xf>
    <xf numFmtId="171" fontId="9" fillId="2" borderId="0" xfId="0" applyNumberFormat="1" applyFont="1" applyFill="1" applyBorder="1"/>
    <xf numFmtId="0" fontId="9" fillId="2" borderId="7" xfId="0" applyFont="1" applyFill="1" applyBorder="1"/>
    <xf numFmtId="0" fontId="9" fillId="2" borderId="1" xfId="0" applyFont="1" applyFill="1" applyBorder="1"/>
    <xf numFmtId="0" fontId="9" fillId="2" borderId="8" xfId="0" applyFont="1" applyFill="1" applyBorder="1"/>
    <xf numFmtId="0" fontId="10" fillId="2" borderId="13" xfId="0" applyFont="1" applyFill="1" applyBorder="1" applyAlignment="1">
      <alignment vertical="center"/>
    </xf>
    <xf numFmtId="17" fontId="2" fillId="4" borderId="11" xfId="0" applyNumberFormat="1" applyFont="1" applyFill="1" applyBorder="1" applyAlignment="1">
      <alignment horizontal="center" vertical="center"/>
    </xf>
    <xf numFmtId="171" fontId="23" fillId="2" borderId="14" xfId="0" applyNumberFormat="1" applyFont="1" applyFill="1" applyBorder="1" applyAlignment="1">
      <alignment vertical="center"/>
    </xf>
    <xf numFmtId="171" fontId="24" fillId="2" borderId="14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170" fontId="23" fillId="2" borderId="14" xfId="29" applyNumberFormat="1" applyFont="1" applyFill="1" applyBorder="1" applyAlignment="1">
      <alignment vertical="center"/>
    </xf>
    <xf numFmtId="0" fontId="19" fillId="2" borderId="13" xfId="0" applyFont="1" applyFill="1" applyBorder="1"/>
    <xf numFmtId="170" fontId="24" fillId="2" borderId="14" xfId="29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164" fontId="23" fillId="2" borderId="14" xfId="31" applyFont="1" applyFill="1" applyBorder="1" applyAlignment="1">
      <alignment vertical="center"/>
    </xf>
    <xf numFmtId="164" fontId="24" fillId="2" borderId="14" xfId="31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17" fontId="10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172" fontId="25" fillId="2" borderId="1" xfId="0" applyNumberFormat="1" applyFont="1" applyFill="1" applyBorder="1"/>
    <xf numFmtId="0" fontId="9" fillId="4" borderId="4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top" wrapText="1"/>
    </xf>
    <xf numFmtId="0" fontId="2" fillId="2" borderId="9" xfId="0" applyFont="1" applyFill="1" applyBorder="1" applyAlignment="1">
      <alignment horizontal="center"/>
    </xf>
    <xf numFmtId="170" fontId="2" fillId="2" borderId="9" xfId="29" applyNumberFormat="1" applyFont="1" applyFill="1" applyBorder="1"/>
    <xf numFmtId="0" fontId="23" fillId="2" borderId="5" xfId="0" applyFont="1" applyFill="1" applyBorder="1" applyAlignment="1">
      <alignment horizontal="left" vertical="top" wrapText="1" indent="1"/>
    </xf>
    <xf numFmtId="0" fontId="23" fillId="2" borderId="0" xfId="0" applyFont="1" applyFill="1" applyAlignment="1">
      <alignment horizontal="left" vertical="top" wrapText="1" indent="1"/>
    </xf>
    <xf numFmtId="0" fontId="23" fillId="2" borderId="0" xfId="0" applyFont="1" applyFill="1" applyBorder="1" applyAlignment="1">
      <alignment vertical="top" wrapText="1"/>
    </xf>
    <xf numFmtId="0" fontId="23" fillId="2" borderId="0" xfId="0" applyFont="1" applyFill="1" applyBorder="1"/>
    <xf numFmtId="0" fontId="2" fillId="2" borderId="0" xfId="0" applyFont="1" applyFill="1" applyBorder="1" applyAlignment="1">
      <alignment horizontal="left"/>
    </xf>
    <xf numFmtId="171" fontId="10" fillId="5" borderId="9" xfId="0" applyNumberFormat="1" applyFont="1" applyFill="1" applyBorder="1"/>
    <xf numFmtId="170" fontId="10" fillId="5" borderId="9" xfId="29" applyNumberFormat="1" applyFont="1" applyFill="1" applyBorder="1"/>
    <xf numFmtId="170" fontId="27" fillId="2" borderId="1" xfId="29" applyNumberFormat="1" applyFont="1" applyFill="1" applyBorder="1"/>
    <xf numFmtId="0" fontId="10" fillId="2" borderId="1" xfId="0" applyFont="1" applyFill="1" applyBorder="1" applyAlignment="1">
      <alignment horizontal="right"/>
    </xf>
    <xf numFmtId="0" fontId="22" fillId="2" borderId="18" xfId="0" applyFont="1" applyFill="1" applyBorder="1" applyAlignment="1">
      <alignment horizontal="center"/>
    </xf>
    <xf numFmtId="170" fontId="22" fillId="2" borderId="18" xfId="29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70" fontId="23" fillId="2" borderId="6" xfId="29" applyNumberFormat="1" applyFont="1" applyFill="1" applyBorder="1" applyAlignment="1">
      <alignment horizontal="left"/>
    </xf>
    <xf numFmtId="170" fontId="23" fillId="2" borderId="0" xfId="29" applyNumberFormat="1" applyFont="1" applyFill="1" applyBorder="1" applyAlignment="1">
      <alignment horizontal="left"/>
    </xf>
    <xf numFmtId="170" fontId="23" fillId="2" borderId="0" xfId="29" applyNumberFormat="1" applyFont="1" applyFill="1" applyBorder="1" applyAlignment="1">
      <alignment horizontal="center"/>
    </xf>
    <xf numFmtId="0" fontId="23" fillId="2" borderId="0" xfId="31" applyNumberFormat="1" applyFont="1" applyFill="1" applyBorder="1" applyAlignment="1">
      <alignment horizontal="left"/>
    </xf>
    <xf numFmtId="0" fontId="23" fillId="2" borderId="0" xfId="31" applyNumberFormat="1" applyFont="1" applyFill="1" applyBorder="1" applyAlignment="1">
      <alignment horizontal="center"/>
    </xf>
    <xf numFmtId="170" fontId="10" fillId="2" borderId="0" xfId="0" applyNumberFormat="1" applyFont="1" applyFill="1" applyAlignment="1">
      <alignment horizontal="right"/>
    </xf>
    <xf numFmtId="170" fontId="9" fillId="2" borderId="0" xfId="29" applyNumberFormat="1" applyFont="1" applyFill="1"/>
    <xf numFmtId="0" fontId="31" fillId="2" borderId="0" xfId="0" applyFont="1" applyFill="1"/>
    <xf numFmtId="9" fontId="31" fillId="2" borderId="6" xfId="29" applyNumberFormat="1" applyFont="1" applyFill="1" applyBorder="1" applyAlignment="1">
      <alignment horizontal="left"/>
    </xf>
    <xf numFmtId="170" fontId="32" fillId="2" borderId="0" xfId="0" applyNumberFormat="1" applyFont="1" applyFill="1"/>
    <xf numFmtId="170" fontId="33" fillId="2" borderId="0" xfId="0" applyNumberFormat="1" applyFont="1" applyFill="1" applyAlignment="1">
      <alignment horizontal="right"/>
    </xf>
    <xf numFmtId="0" fontId="34" fillId="2" borderId="0" xfId="0" applyFont="1" applyFill="1" applyBorder="1" applyAlignment="1">
      <alignment vertical="center" wrapText="1"/>
    </xf>
    <xf numFmtId="0" fontId="35" fillId="2" borderId="0" xfId="0" applyFont="1" applyFill="1"/>
    <xf numFmtId="0" fontId="35" fillId="2" borderId="0" xfId="0" applyFont="1" applyFill="1" applyBorder="1"/>
    <xf numFmtId="0" fontId="36" fillId="2" borderId="0" xfId="0" applyFont="1" applyFill="1" applyBorder="1" applyAlignment="1">
      <alignment horizontal="left"/>
    </xf>
    <xf numFmtId="0" fontId="25" fillId="2" borderId="0" xfId="0" applyFont="1" applyFill="1" applyBorder="1"/>
    <xf numFmtId="0" fontId="36" fillId="2" borderId="0" xfId="0" applyFont="1" applyFill="1" applyBorder="1" applyAlignment="1">
      <alignment horizontal="center" vertical="center"/>
    </xf>
    <xf numFmtId="9" fontId="36" fillId="2" borderId="0" xfId="29" applyNumberFormat="1" applyFont="1" applyFill="1" applyBorder="1"/>
    <xf numFmtId="9" fontId="35" fillId="2" borderId="0" xfId="0" applyNumberFormat="1" applyFont="1" applyFill="1" applyBorder="1"/>
    <xf numFmtId="171" fontId="35" fillId="2" borderId="0" xfId="0" applyNumberFormat="1" applyFont="1" applyFill="1"/>
    <xf numFmtId="0" fontId="10" fillId="6" borderId="20" xfId="0" applyFont="1" applyFill="1" applyBorder="1" applyAlignment="1">
      <alignment vertical="center"/>
    </xf>
    <xf numFmtId="17" fontId="10" fillId="6" borderId="20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171" fontId="10" fillId="2" borderId="20" xfId="0" applyNumberFormat="1" applyFont="1" applyFill="1" applyBorder="1" applyAlignment="1">
      <alignment vertical="center"/>
    </xf>
    <xf numFmtId="170" fontId="10" fillId="2" borderId="20" xfId="29" applyNumberFormat="1" applyFont="1" applyFill="1" applyBorder="1" applyAlignment="1">
      <alignment vertical="center"/>
    </xf>
    <xf numFmtId="164" fontId="10" fillId="2" borderId="20" xfId="31" applyFont="1" applyFill="1" applyBorder="1" applyAlignment="1">
      <alignment vertical="center"/>
    </xf>
    <xf numFmtId="0" fontId="19" fillId="3" borderId="20" xfId="0" applyFont="1" applyFill="1" applyBorder="1"/>
    <xf numFmtId="171" fontId="19" fillId="3" borderId="20" xfId="0" applyNumberFormat="1" applyFont="1" applyFill="1" applyBorder="1" applyAlignment="1">
      <alignment vertical="center"/>
    </xf>
    <xf numFmtId="170" fontId="19" fillId="3" borderId="20" xfId="29" applyNumberFormat="1" applyFont="1" applyFill="1" applyBorder="1" applyAlignment="1">
      <alignment vertical="center"/>
    </xf>
    <xf numFmtId="164" fontId="10" fillId="3" borderId="20" xfId="31" applyFont="1" applyFill="1" applyBorder="1" applyAlignment="1">
      <alignment vertical="center"/>
    </xf>
    <xf numFmtId="170" fontId="10" fillId="2" borderId="19" xfId="29" applyNumberFormat="1" applyFont="1" applyFill="1" applyBorder="1"/>
    <xf numFmtId="0" fontId="10" fillId="6" borderId="2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vertical="center"/>
    </xf>
    <xf numFmtId="171" fontId="35" fillId="2" borderId="0" xfId="0" applyNumberFormat="1" applyFont="1" applyFill="1" applyBorder="1"/>
    <xf numFmtId="170" fontId="35" fillId="2" borderId="0" xfId="29" applyNumberFormat="1" applyFont="1" applyFill="1" applyBorder="1" applyAlignment="1">
      <alignment vertical="center"/>
    </xf>
    <xf numFmtId="170" fontId="35" fillId="2" borderId="0" xfId="29" applyNumberFormat="1" applyFont="1" applyFill="1" applyBorder="1"/>
    <xf numFmtId="170" fontId="35" fillId="2" borderId="0" xfId="29" applyNumberFormat="1" applyFont="1" applyFill="1"/>
    <xf numFmtId="0" fontId="37" fillId="2" borderId="0" xfId="0" applyFont="1" applyFill="1"/>
    <xf numFmtId="0" fontId="12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5" borderId="9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top" wrapText="1" indent="2"/>
    </xf>
    <xf numFmtId="0" fontId="23" fillId="2" borderId="0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</cellXfs>
  <cellStyles count="32">
    <cellStyle name="Euro" xfId="3"/>
    <cellStyle name="Euro 2" xfId="4"/>
    <cellStyle name="Euro 2 2" xfId="5"/>
    <cellStyle name="Hipervínculo" xfId="1" builtinId="8"/>
    <cellStyle name="Millares" xfId="31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Intermediación Financiera en la Macro Región Sur - 2016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258641780783476E-2"/>
          <c:y val="9.2184480853265194E-2"/>
          <c:w val="0.91363804867909071"/>
          <c:h val="0.69635711536480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Sur!$T$11</c:f>
              <c:strCache>
                <c:ptCount val="1"/>
                <c:pt idx="0">
                  <c:v>Créditos al sector privado / PBI Regional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17641413779311E-2"/>
                  <c:y val="1.3403617284129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11696965351732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4113131023448801E-3"/>
                  <c:y val="1.3490722738028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11696965351732E-2"/>
                  <c:y val="4.496907579342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7641413779311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7641413779311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0584848267586601E-3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Sur!$S$12:$S$19</c:f>
              <c:strCache>
                <c:ptCount val="8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  <c:pt idx="7">
                  <c:v>MR. Sur</c:v>
                </c:pt>
              </c:strCache>
            </c:strRef>
          </c:cat>
          <c:val>
            <c:numRef>
              <c:f>Sur!$T$12:$T$19</c:f>
              <c:numCache>
                <c:formatCode>0%</c:formatCode>
                <c:ptCount val="8"/>
                <c:pt idx="0">
                  <c:v>0.29096124027674436</c:v>
                </c:pt>
                <c:pt idx="1">
                  <c:v>0.20382893988278189</c:v>
                </c:pt>
                <c:pt idx="2">
                  <c:v>0.12342715904839796</c:v>
                </c:pt>
                <c:pt idx="3">
                  <c:v>0.12172421098423743</c:v>
                </c:pt>
                <c:pt idx="4">
                  <c:v>0.20872780773771485</c:v>
                </c:pt>
                <c:pt idx="5">
                  <c:v>0.27417436711389187</c:v>
                </c:pt>
                <c:pt idx="7">
                  <c:v>0.23349882194848517</c:v>
                </c:pt>
              </c:numCache>
            </c:numRef>
          </c:val>
        </c:ser>
        <c:ser>
          <c:idx val="1"/>
          <c:order val="1"/>
          <c:tx>
            <c:strRef>
              <c:f>Sur!$U$11</c:f>
              <c:strCache>
                <c:ptCount val="1"/>
                <c:pt idx="0">
                  <c:v>Uso de servicios financieros en la región*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7.05848482675866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641413779311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0584848267586601E-3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113131023448801E-3"/>
                  <c:y val="8.9938151586859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84848267586601E-3"/>
                  <c:y val="4.122117662009409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Sur!$S$12:$S$19</c:f>
              <c:strCache>
                <c:ptCount val="8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  <c:pt idx="7">
                  <c:v>MR. Sur</c:v>
                </c:pt>
              </c:strCache>
            </c:strRef>
          </c:cat>
          <c:val>
            <c:numRef>
              <c:f>Sur!$U$12:$U$19</c:f>
              <c:numCache>
                <c:formatCode>0%</c:formatCode>
                <c:ptCount val="8"/>
                <c:pt idx="0">
                  <c:v>0.4289</c:v>
                </c:pt>
                <c:pt idx="1">
                  <c:v>0.2979</c:v>
                </c:pt>
                <c:pt idx="2">
                  <c:v>0.3</c:v>
                </c:pt>
                <c:pt idx="3">
                  <c:v>0.3296</c:v>
                </c:pt>
                <c:pt idx="4">
                  <c:v>0.23800000000000002</c:v>
                </c:pt>
                <c:pt idx="5">
                  <c:v>0.37450000000000006</c:v>
                </c:pt>
                <c:pt idx="7">
                  <c:v>0.32599620335215912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29696"/>
        <c:axId val="92435584"/>
      </c:barChart>
      <c:catAx>
        <c:axId val="92429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92435584"/>
        <c:crosses val="autoZero"/>
        <c:auto val="1"/>
        <c:lblAlgn val="ctr"/>
        <c:lblOffset val="100"/>
        <c:noMultiLvlLbl val="0"/>
      </c:catAx>
      <c:valAx>
        <c:axId val="92435584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9242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45760157131879"/>
          <c:y val="0.11114301830312202"/>
          <c:w val="0.39538037915364505"/>
          <c:h val="0.11979375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</a:t>
            </a:r>
            <a:r>
              <a:rPr lang="es-PE" sz="1000" baseline="0"/>
              <a:t> Sur: Créditos de Consumo, 2011-2017 </a:t>
            </a:r>
          </a:p>
          <a:p>
            <a:pPr>
              <a:defRPr sz="1000"/>
            </a:pPr>
            <a:r>
              <a:rPr lang="es-PE" sz="1000" b="0" baseline="0"/>
              <a:t>( En Mlls y Variación %) </a:t>
            </a:r>
            <a:endParaRPr lang="es-PE" sz="1000" b="0"/>
          </a:p>
        </c:rich>
      </c:tx>
      <c:layout>
        <c:manualLayout>
          <c:xMode val="edge"/>
          <c:yMode val="edge"/>
          <c:x val="0.25377277777777779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9911111111111"/>
          <c:y val="0.2557638888888889"/>
          <c:w val="0.79513888888888884"/>
          <c:h val="0.57399895833333325"/>
        </c:manualLayout>
      </c:layout>
      <c:barChart>
        <c:barDir val="col"/>
        <c:grouping val="clustered"/>
        <c:varyColors val="0"/>
        <c:ser>
          <c:idx val="0"/>
          <c:order val="0"/>
          <c:tx>
            <c:v>Créditos de Consumo (Mlls de soles)</c:v>
          </c:tx>
          <c:spPr>
            <a:solidFill>
              <a:schemeClr val="accent2"/>
            </a:solidFill>
            <a:ln w="76200">
              <a:solidFill>
                <a:schemeClr val="accent2"/>
              </a:solidFill>
            </a:ln>
          </c:spPr>
          <c:invertIfNegative val="0"/>
          <c:dLbls>
            <c:dLbl>
              <c:idx val="12"/>
              <c:layout>
                <c:manualLayout>
                  <c:x val="-3.0574074074074073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5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Sur!$G$104:$G$116</c:f>
              <c:numCache>
                <c:formatCode>mmm\-yy</c:formatCode>
                <c:ptCount val="13"/>
                <c:pt idx="0">
                  <c:v>42887</c:v>
                </c:pt>
                <c:pt idx="1">
                  <c:v>42705</c:v>
                </c:pt>
                <c:pt idx="2">
                  <c:v>42522</c:v>
                </c:pt>
                <c:pt idx="3">
                  <c:v>42339</c:v>
                </c:pt>
                <c:pt idx="4">
                  <c:v>42156</c:v>
                </c:pt>
                <c:pt idx="5">
                  <c:v>41974</c:v>
                </c:pt>
                <c:pt idx="6">
                  <c:v>41791</c:v>
                </c:pt>
                <c:pt idx="7">
                  <c:v>41609</c:v>
                </c:pt>
                <c:pt idx="8">
                  <c:v>41426</c:v>
                </c:pt>
                <c:pt idx="9">
                  <c:v>41244</c:v>
                </c:pt>
                <c:pt idx="10">
                  <c:v>41061</c:v>
                </c:pt>
                <c:pt idx="11">
                  <c:v>40878</c:v>
                </c:pt>
                <c:pt idx="12">
                  <c:v>40695</c:v>
                </c:pt>
              </c:numCache>
            </c:numRef>
          </c:cat>
          <c:val>
            <c:numRef>
              <c:f>Sur!$H$104:$H$116</c:f>
              <c:numCache>
                <c:formatCode>#,##0.0</c:formatCode>
                <c:ptCount val="13"/>
                <c:pt idx="0">
                  <c:v>4831.5849341599996</c:v>
                </c:pt>
                <c:pt idx="1">
                  <c:v>4511.8127543999999</c:v>
                </c:pt>
                <c:pt idx="2">
                  <c:v>4271.7663199999997</c:v>
                </c:pt>
                <c:pt idx="3">
                  <c:v>4193.8920779700002</c:v>
                </c:pt>
                <c:pt idx="4">
                  <c:v>3954.4828410300006</c:v>
                </c:pt>
                <c:pt idx="5">
                  <c:v>3716.59700286</c:v>
                </c:pt>
                <c:pt idx="6">
                  <c:v>3528.9861948799999</c:v>
                </c:pt>
                <c:pt idx="7">
                  <c:v>3333.25054542</c:v>
                </c:pt>
                <c:pt idx="8">
                  <c:v>3026.1840133700002</c:v>
                </c:pt>
                <c:pt idx="9">
                  <c:v>2751.4994663900011</c:v>
                </c:pt>
                <c:pt idx="10">
                  <c:v>2383.0477909200004</c:v>
                </c:pt>
                <c:pt idx="11">
                  <c:v>2111.0131041300001</c:v>
                </c:pt>
                <c:pt idx="12">
                  <c:v>1913.1832855099997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5306880"/>
        <c:axId val="95308416"/>
      </c:barChart>
      <c:lineChart>
        <c:grouping val="standard"/>
        <c:varyColors val="0"/>
        <c:ser>
          <c:idx val="1"/>
          <c:order val="1"/>
          <c:tx>
            <c:v>Variación Porcentual Anual (%)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047537037037037E-2"/>
                  <c:y val="-5.61145833333333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Sur!$G$104:$G$116</c:f>
              <c:numCache>
                <c:formatCode>mmm\-yy</c:formatCode>
                <c:ptCount val="13"/>
                <c:pt idx="0">
                  <c:v>42887</c:v>
                </c:pt>
                <c:pt idx="1">
                  <c:v>42705</c:v>
                </c:pt>
                <c:pt idx="2">
                  <c:v>42522</c:v>
                </c:pt>
                <c:pt idx="3">
                  <c:v>42339</c:v>
                </c:pt>
                <c:pt idx="4">
                  <c:v>42156</c:v>
                </c:pt>
                <c:pt idx="5">
                  <c:v>41974</c:v>
                </c:pt>
                <c:pt idx="6">
                  <c:v>41791</c:v>
                </c:pt>
                <c:pt idx="7">
                  <c:v>41609</c:v>
                </c:pt>
                <c:pt idx="8">
                  <c:v>41426</c:v>
                </c:pt>
                <c:pt idx="9">
                  <c:v>41244</c:v>
                </c:pt>
                <c:pt idx="10">
                  <c:v>41061</c:v>
                </c:pt>
                <c:pt idx="11">
                  <c:v>40878</c:v>
                </c:pt>
                <c:pt idx="12">
                  <c:v>40695</c:v>
                </c:pt>
              </c:numCache>
            </c:numRef>
          </c:cat>
          <c:val>
            <c:numRef>
              <c:f>Sur!$I$104:$I$116</c:f>
              <c:numCache>
                <c:formatCode>0.0%</c:formatCode>
                <c:ptCount val="13"/>
                <c:pt idx="0">
                  <c:v>0.13105085162055397</c:v>
                </c:pt>
                <c:pt idx="1">
                  <c:v>7.5805640803204843E-2</c:v>
                </c:pt>
                <c:pt idx="2">
                  <c:v>8.0233874244693526E-2</c:v>
                </c:pt>
                <c:pt idx="3">
                  <c:v>0.12842260668636163</c:v>
                </c:pt>
                <c:pt idx="4">
                  <c:v>0.1205719214111205</c:v>
                </c:pt>
                <c:pt idx="5">
                  <c:v>0.115006793583738</c:v>
                </c:pt>
                <c:pt idx="6">
                  <c:v>0.16615056430427444</c:v>
                </c:pt>
                <c:pt idx="7">
                  <c:v>0.21143056218479406</c:v>
                </c:pt>
                <c:pt idx="8">
                  <c:v>0.26987969981152182</c:v>
                </c:pt>
                <c:pt idx="9">
                  <c:v>0.30340236212032479</c:v>
                </c:pt>
                <c:pt idx="10">
                  <c:v>0.24559304326388598</c:v>
                </c:pt>
                <c:pt idx="11">
                  <c:v>0.22518378240255821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8128"/>
        <c:axId val="95326592"/>
      </c:lineChart>
      <c:dateAx>
        <c:axId val="953068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5308416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9530841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5306880"/>
        <c:crosses val="autoZero"/>
        <c:crossBetween val="between"/>
      </c:valAx>
      <c:valAx>
        <c:axId val="953265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5328128"/>
        <c:crosses val="max"/>
        <c:crossBetween val="between"/>
      </c:valAx>
      <c:dateAx>
        <c:axId val="953281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5326592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10550611111111111"/>
          <c:y val="0.18213437499999999"/>
          <c:w val="0.33169740740740739"/>
          <c:h val="9.7745138888888888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Creditos al Consumo en la Macro Región Sur</a:t>
            </a:r>
          </a:p>
          <a:p>
            <a:pPr>
              <a:defRPr sz="1000"/>
            </a:pPr>
            <a:r>
              <a:rPr lang="en-US" sz="900" b="0"/>
              <a:t>(En Mlls de soles y </a:t>
            </a:r>
            <a:r>
              <a:rPr lang="en-US" sz="900" b="0" baseline="0"/>
              <a:t> Porcentaje a junio 2017)</a:t>
            </a:r>
            <a:endParaRPr lang="en-US" sz="900" b="0"/>
          </a:p>
        </c:rich>
      </c:tx>
      <c:layout>
        <c:manualLayout>
          <c:xMode val="edge"/>
          <c:yMode val="edge"/>
          <c:x val="0.22795015976713939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347694781817891"/>
          <c:y val="0.24317401228630905"/>
          <c:w val="0.43501289987117453"/>
          <c:h val="0.65389583333333334"/>
        </c:manualLayout>
      </c:layout>
      <c:doughnutChart>
        <c:varyColors val="1"/>
        <c:ser>
          <c:idx val="0"/>
          <c:order val="0"/>
          <c:spPr>
            <a:ln>
              <a:solidFill>
                <a:schemeClr val="accent2"/>
              </a:solidFill>
            </a:ln>
          </c:spPr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accent2"/>
                </a:solidFill>
              </a:ln>
            </c:spPr>
          </c:dPt>
          <c:dLbls>
            <c:dLbl>
              <c:idx val="0"/>
              <c:layout>
                <c:manualLayout>
                  <c:x val="0.14581481481481481"/>
                  <c:y val="-1.322916666666666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9631781383391933"/>
                  <c:y val="5.385675170992951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6576836871664011"/>
                  <c:y val="2.64583333333333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6576836871664011"/>
                  <c:y val="-7.9375000000000001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7.7685659856880612E-2"/>
                  <c:y val="-0.1455208333333333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3170370370370371"/>
                  <c:y val="-0.1190625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Sur!$S$29:$S$34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Sur!$T$29:$T$34</c:f>
              <c:numCache>
                <c:formatCode>#,##0.0</c:formatCode>
                <c:ptCount val="6"/>
                <c:pt idx="0">
                  <c:v>2243.1336743800002</c:v>
                </c:pt>
                <c:pt idx="1">
                  <c:v>963.44168178999996</c:v>
                </c:pt>
                <c:pt idx="2">
                  <c:v>749.50006544999997</c:v>
                </c:pt>
                <c:pt idx="3">
                  <c:v>491.78282806999994</c:v>
                </c:pt>
                <c:pt idx="4">
                  <c:v>252.46810538000003</c:v>
                </c:pt>
                <c:pt idx="5">
                  <c:v>131.25857909000001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Sur: Créditos del Sistema Financiero
</a:t>
            </a:r>
            <a:r>
              <a:rPr lang="en-US" sz="1000" b="0"/>
              <a:t>( en Mlls</a:t>
            </a:r>
            <a:r>
              <a:rPr lang="en-US" sz="1000" b="0" baseline="0"/>
              <a:t> de soles </a:t>
            </a:r>
            <a:r>
              <a:rPr lang="en-US" sz="1000" b="0"/>
              <a:t>al 30 de junio 2017  )</a:t>
            </a:r>
            <a:r>
              <a:rPr lang="en-US" sz="1000"/>
              <a:t>
</a:t>
            </a:r>
          </a:p>
        </c:rich>
      </c:tx>
      <c:layout>
        <c:manualLayout>
          <c:xMode val="edge"/>
          <c:yMode val="edge"/>
          <c:x val="0.24741111111111111"/>
          <c:y val="8.8194444444444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56759259259258"/>
          <c:y val="0.18230830497680867"/>
          <c:w val="0.69641388888888889"/>
          <c:h val="0.720034722222222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Sur!$S$40:$S$46</c:f>
              <c:strCache>
                <c:ptCount val="7"/>
                <c:pt idx="0">
                  <c:v>Corporativo</c:v>
                </c:pt>
                <c:pt idx="1">
                  <c:v>Grandes Empresas</c:v>
                </c:pt>
                <c:pt idx="2">
                  <c:v>Hipotecario</c:v>
                </c:pt>
                <c:pt idx="3">
                  <c:v>Microempresas</c:v>
                </c:pt>
                <c:pt idx="4">
                  <c:v>Medianas Empresas</c:v>
                </c:pt>
                <c:pt idx="5">
                  <c:v>Consumo</c:v>
                </c:pt>
                <c:pt idx="6">
                  <c:v>Pequeñas Empresas</c:v>
                </c:pt>
              </c:strCache>
            </c:strRef>
          </c:cat>
          <c:val>
            <c:numRef>
              <c:f>Sur!$T$40:$T$46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Sur!$S$40:$S$46</c:f>
              <c:strCache>
                <c:ptCount val="7"/>
                <c:pt idx="0">
                  <c:v>Corporativo</c:v>
                </c:pt>
                <c:pt idx="1">
                  <c:v>Grandes Empresas</c:v>
                </c:pt>
                <c:pt idx="2">
                  <c:v>Hipotecario</c:v>
                </c:pt>
                <c:pt idx="3">
                  <c:v>Microempresas</c:v>
                </c:pt>
                <c:pt idx="4">
                  <c:v>Medianas Empresas</c:v>
                </c:pt>
                <c:pt idx="5">
                  <c:v>Consumo</c:v>
                </c:pt>
                <c:pt idx="6">
                  <c:v>Pequeñas Empresas</c:v>
                </c:pt>
              </c:strCache>
            </c:strRef>
          </c:cat>
          <c:val>
            <c:numRef>
              <c:f>Sur!$U$40:$U$46</c:f>
              <c:numCache>
                <c:formatCode>#,##0.0</c:formatCode>
                <c:ptCount val="7"/>
                <c:pt idx="0">
                  <c:v>700.49073366000005</c:v>
                </c:pt>
                <c:pt idx="1">
                  <c:v>1509.7517827199999</c:v>
                </c:pt>
                <c:pt idx="2">
                  <c:v>2338.76929148</c:v>
                </c:pt>
                <c:pt idx="3">
                  <c:v>2545.1624155700001</c:v>
                </c:pt>
                <c:pt idx="4">
                  <c:v>2653.9223977299994</c:v>
                </c:pt>
                <c:pt idx="5">
                  <c:v>4831.5849341599996</c:v>
                </c:pt>
                <c:pt idx="6">
                  <c:v>6020.4489333100009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98149888"/>
        <c:axId val="98151424"/>
      </c:barChart>
      <c:catAx>
        <c:axId val="981498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98151424"/>
        <c:crosses val="autoZero"/>
        <c:auto val="1"/>
        <c:lblAlgn val="ctr"/>
        <c:lblOffset val="100"/>
        <c:noMultiLvlLbl val="0"/>
      </c:catAx>
      <c:valAx>
        <c:axId val="9815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14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800"/>
              <a:t>Macro Región Sur: Variación real del crédito de Consumo y tasa de morosidad</a:t>
            </a:r>
            <a:r>
              <a:rPr lang="es-PE" sz="800" baseline="0"/>
              <a:t>, 2012-2017</a:t>
            </a:r>
          </a:p>
          <a:p>
            <a:pPr>
              <a:defRPr sz="800"/>
            </a:pPr>
            <a:r>
              <a:rPr lang="es-PE" sz="800" baseline="0"/>
              <a:t>(% al 30 de junio)</a:t>
            </a:r>
            <a:endParaRPr lang="es-PE" sz="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74052278489899"/>
          <c:y val="0.18556273962202197"/>
          <c:w val="0.7889811786545089"/>
          <c:h val="0.64671595951507033"/>
        </c:manualLayout>
      </c:layout>
      <c:lineChart>
        <c:grouping val="standard"/>
        <c:varyColors val="0"/>
        <c:ser>
          <c:idx val="1"/>
          <c:order val="1"/>
          <c:tx>
            <c:v>Variación anual de Crédito de Consumo</c:v>
          </c:tx>
          <c:spPr>
            <a:ln>
              <a:solidFill>
                <a:schemeClr val="accent2">
                  <a:lumMod val="75000"/>
                </a:schemeClr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  <a:prstDash val="dash"/>
              </a:ln>
            </c:spPr>
          </c:marker>
          <c:cat>
            <c:numRef>
              <c:f>Sur!$S$87:$S$92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Sur!$U$87:$U$92</c:f>
              <c:numCache>
                <c:formatCode>0.0%</c:formatCode>
                <c:ptCount val="6"/>
                <c:pt idx="0">
                  <c:v>0.24792051547498972</c:v>
                </c:pt>
                <c:pt idx="1">
                  <c:v>0.20859987768735633</c:v>
                </c:pt>
                <c:pt idx="2">
                  <c:v>6.2775825635985383E-2</c:v>
                </c:pt>
                <c:pt idx="3">
                  <c:v>7.0875248134251612E-2</c:v>
                </c:pt>
                <c:pt idx="4">
                  <c:v>0.11655639248092764</c:v>
                </c:pt>
                <c:pt idx="5">
                  <c:v>7.7326268722344826E-2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57472"/>
        <c:axId val="98459648"/>
      </c:lineChart>
      <c:lineChart>
        <c:grouping val="standard"/>
        <c:varyColors val="0"/>
        <c:ser>
          <c:idx val="0"/>
          <c:order val="0"/>
          <c:tx>
            <c:strRef>
              <c:f>Sur!$T$86</c:f>
              <c:strCache>
                <c:ptCount val="1"/>
                <c:pt idx="0">
                  <c:v>Tasa de morosidad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accent2"/>
                </a:solidFill>
                <a:prstDash val="sysDot"/>
              </a:ln>
            </c:spPr>
          </c:marker>
          <c:cat>
            <c:numRef>
              <c:f>Sur!$S$87:$S$92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Sur!$T$87:$T$92</c:f>
              <c:numCache>
                <c:formatCode>0.0%</c:formatCode>
                <c:ptCount val="6"/>
                <c:pt idx="0">
                  <c:v>2.9394722917957826E-2</c:v>
                </c:pt>
                <c:pt idx="1">
                  <c:v>3.489206027317443E-2</c:v>
                </c:pt>
                <c:pt idx="2">
                  <c:v>4.2755515996076382E-2</c:v>
                </c:pt>
                <c:pt idx="3">
                  <c:v>4.8597217517696543E-2</c:v>
                </c:pt>
                <c:pt idx="4">
                  <c:v>4.8444120153866635E-2</c:v>
                </c:pt>
                <c:pt idx="5">
                  <c:v>4.3246372698369666E-2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62720"/>
        <c:axId val="98461184"/>
      </c:lineChart>
      <c:catAx>
        <c:axId val="984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8459648"/>
        <c:crosses val="autoZero"/>
        <c:auto val="1"/>
        <c:lblAlgn val="ctr"/>
        <c:lblOffset val="100"/>
        <c:noMultiLvlLbl val="0"/>
      </c:catAx>
      <c:valAx>
        <c:axId val="9845964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8457472"/>
        <c:crosses val="autoZero"/>
        <c:crossBetween val="between"/>
      </c:valAx>
      <c:valAx>
        <c:axId val="984611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8462720"/>
        <c:crosses val="max"/>
        <c:crossBetween val="between"/>
      </c:valAx>
      <c:catAx>
        <c:axId val="9846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461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633397279441033"/>
          <c:y val="0.18624058267485805"/>
          <c:w val="0.38385983447855337"/>
          <c:h val="0.10090474902315438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438150</xdr:colOff>
      <xdr:row>6</xdr:row>
      <xdr:rowOff>137223</xdr:rowOff>
    </xdr:from>
    <xdr:to>
      <xdr:col>12</xdr:col>
      <xdr:colOff>152401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251127</xdr:colOff>
      <xdr:row>7</xdr:row>
      <xdr:rowOff>61912</xdr:rowOff>
    </xdr:from>
    <xdr:to>
      <xdr:col>23</xdr:col>
      <xdr:colOff>29136</xdr:colOff>
      <xdr:row>22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295275</xdr:colOff>
      <xdr:row>62</xdr:row>
      <xdr:rowOff>109538</xdr:rowOff>
    </xdr:from>
    <xdr:to>
      <xdr:col>23</xdr:col>
      <xdr:colOff>75525</xdr:colOff>
      <xdr:row>77</xdr:row>
      <xdr:rowOff>132038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847725</xdr:colOff>
      <xdr:row>26</xdr:row>
      <xdr:rowOff>114300</xdr:rowOff>
    </xdr:from>
    <xdr:to>
      <xdr:col>22</xdr:col>
      <xdr:colOff>461963</xdr:colOff>
      <xdr:row>42</xdr:row>
      <xdr:rowOff>52388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273294</xdr:colOff>
      <xdr:row>45</xdr:row>
      <xdr:rowOff>68873</xdr:rowOff>
    </xdr:from>
    <xdr:to>
      <xdr:col>23</xdr:col>
      <xdr:colOff>53544</xdr:colOff>
      <xdr:row>60</xdr:row>
      <xdr:rowOff>102363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326570</xdr:colOff>
      <xdr:row>82</xdr:row>
      <xdr:rowOff>186417</xdr:rowOff>
    </xdr:from>
    <xdr:to>
      <xdr:col>23</xdr:col>
      <xdr:colOff>93213</xdr:colOff>
      <xdr:row>97</xdr:row>
      <xdr:rowOff>100059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0.00711</cdr:x>
      <cdr:y>0.85163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3" y="2452688"/>
          <a:ext cx="5359376" cy="427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 baseline="0"/>
            <a:t>*Indicador de Bancarización medido como N° de deudores entre la población adulta</a:t>
          </a:r>
        </a:p>
        <a:p xmlns:a="http://schemas.openxmlformats.org/drawingml/2006/main">
          <a:r>
            <a:rPr lang="es-PE" sz="800" baseline="0"/>
            <a:t>Fuente: BCRP- SBS - INEI                                                                                                                        Elaboración: CIE-PERUCAMÁRAS</a:t>
          </a:r>
          <a:endParaRPr lang="es-PE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0.00885</cdr:x>
      <cdr:y>0.92006</cdr:y>
    </cdr:from>
    <cdr:to>
      <cdr:x>1</cdr:x>
      <cdr:y>0.9874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8220" y="2649764"/>
          <a:ext cx="5399405" cy="193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0.91447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3663"/>
          <a:ext cx="4329113" cy="24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</a:t>
          </a:r>
        </a:p>
        <a:p xmlns:a="http://schemas.openxmlformats.org/drawingml/2006/main">
          <a:r>
            <a:rPr lang="es-PE" sz="750" baseline="0"/>
            <a:t> Elaboración: CIE-PERUCAMÁRAS</a:t>
          </a:r>
          <a:endParaRPr lang="es-PE" sz="75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0.00262</cdr:x>
      <cdr:y>0.93291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166" y="2686783"/>
          <a:ext cx="5385834" cy="193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                                                                                         Elaboración: CIE-PERUCAMÁRAS</a:t>
          </a:r>
          <a:endParaRPr lang="es-PE" sz="750"/>
        </a:p>
      </cdr:txBody>
    </cdr:sp>
  </cdr:relSizeAnchor>
  <cdr:relSizeAnchor xmlns:cdr="http://schemas.openxmlformats.org/drawingml/2006/chartDrawing">
    <cdr:from>
      <cdr:x>0.68493</cdr:x>
      <cdr:y>0.67689</cdr:y>
    </cdr:from>
    <cdr:to>
      <cdr:x>0.9354</cdr:x>
      <cdr:y>0.9182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698631" y="1950427"/>
          <a:ext cx="1352550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 b="1"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Total Créditos:</a:t>
          </a:r>
        </a:p>
        <a:p xmlns:a="http://schemas.openxmlformats.org/drawingml/2006/main">
          <a:r>
            <a:rPr lang="es-PE" sz="1100" b="1"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S/ 20,600.1 millones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0.00635</cdr:x>
      <cdr:y>0.93282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301" y="2693145"/>
          <a:ext cx="5364516" cy="193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O12" sqref="O1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37" t="s">
        <v>100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2:18" ht="19.5" customHeight="1" x14ac:dyDescent="0.25">
      <c r="B4" s="138" t="s">
        <v>101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2:18" ht="15" customHeight="1" x14ac:dyDescent="0.25">
      <c r="B5" s="139" t="s">
        <v>58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13"/>
  <sheetViews>
    <sheetView workbookViewId="0">
      <selection activeCell="L22" sqref="L22"/>
    </sheetView>
  </sheetViews>
  <sheetFormatPr baseColWidth="10" defaultRowHeight="15" x14ac:dyDescent="0.25"/>
  <cols>
    <col min="3" max="3" width="12.85546875" customWidth="1"/>
    <col min="12" max="12" width="28.42578125" customWidth="1"/>
  </cols>
  <sheetData>
    <row r="3" spans="3:17" x14ac:dyDescent="0.25">
      <c r="C3" s="149" t="s">
        <v>93</v>
      </c>
      <c r="D3" s="149"/>
      <c r="E3" s="149"/>
      <c r="F3" s="149"/>
      <c r="G3" s="149"/>
      <c r="H3" s="149"/>
      <c r="I3" s="149"/>
      <c r="L3" s="142" t="s">
        <v>95</v>
      </c>
      <c r="M3" s="142"/>
      <c r="N3" s="142"/>
      <c r="O3" s="142"/>
      <c r="P3" s="142"/>
      <c r="Q3" s="142"/>
    </row>
    <row r="4" spans="3:17" x14ac:dyDescent="0.25">
      <c r="C4" s="163" t="s">
        <v>20</v>
      </c>
      <c r="D4" s="163"/>
      <c r="E4" s="163"/>
      <c r="F4" s="163"/>
      <c r="G4" s="163"/>
      <c r="H4" s="163"/>
      <c r="I4" s="163"/>
      <c r="L4" s="143" t="s">
        <v>96</v>
      </c>
      <c r="M4" s="143"/>
      <c r="N4" s="143"/>
      <c r="O4" s="143"/>
      <c r="P4" s="143"/>
      <c r="Q4" s="143"/>
    </row>
    <row r="5" spans="3:17" x14ac:dyDescent="0.25">
      <c r="C5" s="118" t="s">
        <v>45</v>
      </c>
      <c r="D5" s="119">
        <v>42522</v>
      </c>
      <c r="E5" s="119">
        <v>42887</v>
      </c>
      <c r="F5" s="120" t="s">
        <v>90</v>
      </c>
      <c r="G5" s="120" t="s">
        <v>90</v>
      </c>
      <c r="H5" s="120" t="s">
        <v>91</v>
      </c>
      <c r="I5" s="120" t="s">
        <v>70</v>
      </c>
      <c r="L5" s="130" t="s">
        <v>97</v>
      </c>
      <c r="M5" s="120">
        <v>2016</v>
      </c>
      <c r="N5" s="120">
        <v>2017</v>
      </c>
      <c r="O5" s="120" t="s">
        <v>94</v>
      </c>
      <c r="P5" s="120" t="s">
        <v>41</v>
      </c>
      <c r="Q5" s="120" t="s">
        <v>42</v>
      </c>
    </row>
    <row r="6" spans="3:17" x14ac:dyDescent="0.25">
      <c r="C6" s="121" t="s">
        <v>52</v>
      </c>
      <c r="D6" s="122">
        <v>2025.6934100000003</v>
      </c>
      <c r="E6" s="122">
        <v>2243.1336743800002</v>
      </c>
      <c r="F6" s="123">
        <f>+D6/D$12</f>
        <v>0.47420510820451434</v>
      </c>
      <c r="G6" s="123">
        <f>+E6/E$12</f>
        <v>0.46426456430905777</v>
      </c>
      <c r="H6" s="123">
        <f t="shared" ref="H6:H12" si="0">+IFERROR(E6/D6-1,0)</f>
        <v>0.10734115207493322</v>
      </c>
      <c r="I6" s="124">
        <f t="shared" ref="I6:I12" si="1">+E6-D6</f>
        <v>217.44026437999992</v>
      </c>
      <c r="L6" s="52" t="s">
        <v>13</v>
      </c>
      <c r="M6" s="19">
        <v>2819.9284900000002</v>
      </c>
      <c r="N6" s="19">
        <v>3088.86604635</v>
      </c>
      <c r="O6" s="129">
        <f>+N6/N$11</f>
        <v>0.63930699520798517</v>
      </c>
      <c r="P6" s="58">
        <f>+IFERROR(N6/M6-1,0)</f>
        <v>9.5370346199807221E-2</v>
      </c>
      <c r="Q6" s="59">
        <f>+N6-M6</f>
        <v>268.9375563499998</v>
      </c>
    </row>
    <row r="7" spans="3:17" x14ac:dyDescent="0.25">
      <c r="C7" s="121" t="s">
        <v>53</v>
      </c>
      <c r="D7" s="122">
        <v>821.8981</v>
      </c>
      <c r="E7" s="122">
        <v>963.44168178999996</v>
      </c>
      <c r="F7" s="123">
        <f t="shared" ref="F7:F12" si="2">+D7/D$12</f>
        <v>0.19240240182426455</v>
      </c>
      <c r="G7" s="123">
        <f t="shared" ref="G7:G12" si="3">+E7/E$12</f>
        <v>0.19940489402935435</v>
      </c>
      <c r="H7" s="123">
        <f t="shared" si="0"/>
        <v>0.17221548728485914</v>
      </c>
      <c r="I7" s="124">
        <f t="shared" si="1"/>
        <v>141.54358178999996</v>
      </c>
      <c r="L7" s="52" t="s">
        <v>15</v>
      </c>
      <c r="M7" s="19">
        <v>855.89280999999994</v>
      </c>
      <c r="N7" s="19">
        <v>1065.73642806</v>
      </c>
      <c r="O7" s="129">
        <f t="shared" ref="O7:O11" si="4">+N7/N$11</f>
        <v>0.22057698303616485</v>
      </c>
      <c r="P7" s="58">
        <f t="shared" ref="P7:P11" si="5">+IFERROR(N7/M7-1,0)</f>
        <v>0.24517511493057187</v>
      </c>
      <c r="Q7" s="59">
        <f t="shared" ref="Q7:Q11" si="6">+N7-M7</f>
        <v>209.84361806000004</v>
      </c>
    </row>
    <row r="8" spans="3:17" x14ac:dyDescent="0.25">
      <c r="C8" s="121" t="s">
        <v>56</v>
      </c>
      <c r="D8" s="122">
        <v>662.29084999999998</v>
      </c>
      <c r="E8" s="122">
        <v>749.50006544999997</v>
      </c>
      <c r="F8" s="123">
        <f t="shared" si="2"/>
        <v>0.15503911037905274</v>
      </c>
      <c r="G8" s="123">
        <f t="shared" si="3"/>
        <v>0.15512509366252195</v>
      </c>
      <c r="H8" s="123">
        <f t="shared" si="0"/>
        <v>0.1316781221573573</v>
      </c>
      <c r="I8" s="124">
        <f t="shared" si="1"/>
        <v>87.209215449999988</v>
      </c>
      <c r="L8" s="52" t="s">
        <v>16</v>
      </c>
      <c r="M8" s="19">
        <v>36.120820000000002</v>
      </c>
      <c r="N8" s="19">
        <v>41.506618740000008</v>
      </c>
      <c r="O8" s="129">
        <f t="shared" si="4"/>
        <v>8.5906838657729585E-3</v>
      </c>
      <c r="P8" s="58">
        <f t="shared" si="5"/>
        <v>0.14910510724839598</v>
      </c>
      <c r="Q8" s="59">
        <f t="shared" si="6"/>
        <v>5.3857987400000056</v>
      </c>
    </row>
    <row r="9" spans="3:17" x14ac:dyDescent="0.25">
      <c r="C9" s="121" t="s">
        <v>57</v>
      </c>
      <c r="D9" s="122">
        <v>423.80725999999999</v>
      </c>
      <c r="E9" s="122">
        <v>491.78282806999994</v>
      </c>
      <c r="F9" s="123">
        <f t="shared" si="2"/>
        <v>9.921124618071335E-2</v>
      </c>
      <c r="G9" s="123">
        <f t="shared" si="3"/>
        <v>0.10178499079940095</v>
      </c>
      <c r="H9" s="123">
        <f t="shared" si="0"/>
        <v>0.16039264657712549</v>
      </c>
      <c r="I9" s="124">
        <f t="shared" si="1"/>
        <v>67.975568069999952</v>
      </c>
      <c r="L9" s="52" t="s">
        <v>17</v>
      </c>
      <c r="M9" s="19">
        <v>11.695559999999999</v>
      </c>
      <c r="N9" s="19">
        <v>18.79340079</v>
      </c>
      <c r="O9" s="129">
        <f t="shared" si="4"/>
        <v>3.8896968688531077E-3</v>
      </c>
      <c r="P9" s="58">
        <f t="shared" si="5"/>
        <v>0.60688336343022486</v>
      </c>
      <c r="Q9" s="59">
        <f t="shared" si="6"/>
        <v>7.0978407900000011</v>
      </c>
    </row>
    <row r="10" spans="3:17" x14ac:dyDescent="0.25">
      <c r="C10" s="121" t="s">
        <v>55</v>
      </c>
      <c r="D10" s="122">
        <v>226.25975000000003</v>
      </c>
      <c r="E10" s="122">
        <v>252.46810538000003</v>
      </c>
      <c r="F10" s="123">
        <f t="shared" si="2"/>
        <v>5.2966321903113837E-2</v>
      </c>
      <c r="G10" s="123">
        <f t="shared" si="3"/>
        <v>5.2253682553526942E-2</v>
      </c>
      <c r="H10" s="123">
        <f t="shared" si="0"/>
        <v>0.11583304312852816</v>
      </c>
      <c r="I10" s="124">
        <f t="shared" si="1"/>
        <v>26.20835538</v>
      </c>
      <c r="L10" s="52" t="s">
        <v>14</v>
      </c>
      <c r="M10" s="19">
        <v>548.12864000000013</v>
      </c>
      <c r="N10" s="19">
        <v>616.68244021999999</v>
      </c>
      <c r="O10" s="129">
        <f t="shared" si="4"/>
        <v>0.12763564102122402</v>
      </c>
      <c r="P10" s="58">
        <f t="shared" si="5"/>
        <v>0.12506881636398326</v>
      </c>
      <c r="Q10" s="59">
        <f t="shared" si="6"/>
        <v>68.553800219999857</v>
      </c>
    </row>
    <row r="11" spans="3:17" x14ac:dyDescent="0.25">
      <c r="C11" s="121" t="s">
        <v>54</v>
      </c>
      <c r="D11" s="122">
        <v>111.81695000000001</v>
      </c>
      <c r="E11" s="122">
        <v>131.25857909000001</v>
      </c>
      <c r="F11" s="123">
        <f t="shared" si="2"/>
        <v>2.6175811508341119E-2</v>
      </c>
      <c r="G11" s="123">
        <f t="shared" si="3"/>
        <v>2.7166774646137953E-2</v>
      </c>
      <c r="H11" s="123">
        <f t="shared" si="0"/>
        <v>0.17387014303287662</v>
      </c>
      <c r="I11" s="124">
        <f t="shared" si="1"/>
        <v>19.441629090000006</v>
      </c>
      <c r="L11" s="52" t="s">
        <v>21</v>
      </c>
      <c r="M11" s="19">
        <v>4271.7663200000006</v>
      </c>
      <c r="N11" s="19">
        <v>4831.5849341599996</v>
      </c>
      <c r="O11" s="129">
        <f t="shared" si="4"/>
        <v>1</v>
      </c>
      <c r="P11" s="58">
        <f t="shared" si="5"/>
        <v>0.13105085162055374</v>
      </c>
      <c r="Q11" s="59">
        <f t="shared" si="6"/>
        <v>559.81861415999902</v>
      </c>
    </row>
    <row r="12" spans="3:17" ht="15" customHeight="1" x14ac:dyDescent="0.25">
      <c r="C12" s="125" t="s">
        <v>1</v>
      </c>
      <c r="D12" s="126">
        <f>SUM(D6:D11)</f>
        <v>4271.7663200000006</v>
      </c>
      <c r="E12" s="126">
        <f>SUM(E6:E11)</f>
        <v>4831.5849341600006</v>
      </c>
      <c r="F12" s="127">
        <f t="shared" si="2"/>
        <v>1</v>
      </c>
      <c r="G12" s="127">
        <f t="shared" si="3"/>
        <v>1</v>
      </c>
      <c r="H12" s="127">
        <f t="shared" si="0"/>
        <v>0.13105085162055397</v>
      </c>
      <c r="I12" s="128">
        <f t="shared" si="1"/>
        <v>559.81861415999992</v>
      </c>
      <c r="L12" s="165" t="s">
        <v>92</v>
      </c>
      <c r="M12" s="165"/>
      <c r="N12" s="165"/>
      <c r="O12" s="165"/>
      <c r="P12" s="165"/>
      <c r="Q12" s="165"/>
    </row>
    <row r="13" spans="3:17" ht="29.25" customHeight="1" x14ac:dyDescent="0.25">
      <c r="C13" s="164" t="s">
        <v>92</v>
      </c>
      <c r="D13" s="164"/>
      <c r="E13" s="164"/>
      <c r="F13" s="164"/>
      <c r="G13" s="164"/>
      <c r="H13" s="164"/>
      <c r="I13" s="164"/>
      <c r="L13" s="164"/>
      <c r="M13" s="164"/>
      <c r="N13" s="164"/>
      <c r="O13" s="164"/>
      <c r="P13" s="164"/>
      <c r="Q13" s="164"/>
    </row>
  </sheetData>
  <mergeCells count="6">
    <mergeCell ref="C3:I3"/>
    <mergeCell ref="C4:I4"/>
    <mergeCell ref="C13:I13"/>
    <mergeCell ref="L3:Q3"/>
    <mergeCell ref="L4:Q4"/>
    <mergeCell ref="L12:Q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A3" sqref="A3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40" t="s">
        <v>0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2:15" x14ac:dyDescent="0.25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2:15" x14ac:dyDescent="0.25"/>
    <row r="11" spans="2:15" x14ac:dyDescent="0.25">
      <c r="G11" s="9"/>
    </row>
    <row r="12" spans="2:15" x14ac:dyDescent="0.25">
      <c r="F12" s="9" t="s">
        <v>51</v>
      </c>
      <c r="G12" s="9"/>
      <c r="J12" s="2">
        <v>2</v>
      </c>
    </row>
    <row r="13" spans="2:15" x14ac:dyDescent="0.25">
      <c r="G13" s="9" t="s">
        <v>52</v>
      </c>
      <c r="J13" s="2">
        <v>3</v>
      </c>
    </row>
    <row r="14" spans="2:15" x14ac:dyDescent="0.25">
      <c r="G14" s="9" t="s">
        <v>53</v>
      </c>
      <c r="J14" s="2">
        <v>4</v>
      </c>
    </row>
    <row r="15" spans="2:15" x14ac:dyDescent="0.25">
      <c r="G15" s="9" t="s">
        <v>54</v>
      </c>
      <c r="J15" s="2">
        <v>5</v>
      </c>
    </row>
    <row r="16" spans="2:15" x14ac:dyDescent="0.25">
      <c r="G16" s="9" t="s">
        <v>55</v>
      </c>
      <c r="J16" s="2">
        <v>6</v>
      </c>
    </row>
    <row r="17" spans="7:10" x14ac:dyDescent="0.25">
      <c r="G17" s="9" t="s">
        <v>56</v>
      </c>
      <c r="J17" s="2">
        <v>7</v>
      </c>
    </row>
    <row r="18" spans="7:10" x14ac:dyDescent="0.25">
      <c r="G18" s="10" t="s">
        <v>57</v>
      </c>
      <c r="J18" s="2">
        <v>8</v>
      </c>
    </row>
    <row r="19" spans="7:10" x14ac:dyDescent="0.25">
      <c r="G19" s="9"/>
      <c r="J19" s="2"/>
    </row>
    <row r="20" spans="7:10" x14ac:dyDescent="0.25">
      <c r="G20" s="9"/>
      <c r="J20" s="2"/>
    </row>
    <row r="21" spans="7:10" x14ac:dyDescent="0.25">
      <c r="G21" s="9"/>
    </row>
    <row r="22" spans="7:10" x14ac:dyDescent="0.25">
      <c r="G22" s="9"/>
    </row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7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6" width="11.7109375" style="29" customWidth="1"/>
    <col min="17" max="17" width="2.42578125" style="31" customWidth="1"/>
    <col min="18" max="18" width="14" style="31" customWidth="1"/>
    <col min="19" max="19" width="16.7109375" style="31" customWidth="1"/>
    <col min="20" max="20" width="13.85546875" style="31" customWidth="1"/>
    <col min="21" max="21" width="13.28515625" style="31" customWidth="1"/>
    <col min="22" max="22" width="12.85546875" style="31" customWidth="1"/>
    <col min="23" max="23" width="13.5703125" style="31" customWidth="1"/>
    <col min="24" max="24" width="1.7109375" style="31" customWidth="1"/>
    <col min="25" max="16384" width="11.42578125" style="29" hidden="1"/>
  </cols>
  <sheetData>
    <row r="1" spans="2:23" x14ac:dyDescent="0.25">
      <c r="B1" s="150" t="s">
        <v>84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30"/>
    </row>
    <row r="2" spans="2:23" x14ac:dyDescent="0.2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30"/>
    </row>
    <row r="3" spans="2:23" x14ac:dyDescent="0.25">
      <c r="B3" s="90" t="str">
        <f>+B6</f>
        <v>1. Intermediación Financiera</v>
      </c>
      <c r="C3" s="6"/>
      <c r="D3" s="6"/>
      <c r="E3" s="6"/>
      <c r="F3" s="6" t="str">
        <f>+B40</f>
        <v>3. Créditos Directos según Tipo de Crédito y Tipo de Empresa del Sistema Financiero, Junio 2017</v>
      </c>
      <c r="G3" s="6"/>
      <c r="H3" s="90"/>
      <c r="I3" s="6"/>
      <c r="J3" s="6"/>
      <c r="K3" s="6"/>
      <c r="L3" s="6"/>
      <c r="M3" s="90"/>
      <c r="N3" s="6"/>
      <c r="O3" s="6"/>
      <c r="P3" s="6"/>
    </row>
    <row r="4" spans="2:23" x14ac:dyDescent="0.25">
      <c r="B4" s="90" t="str">
        <f>+B25</f>
        <v>2. Créditos Directos a las Regiones</v>
      </c>
      <c r="C4" s="6"/>
      <c r="D4" s="6"/>
      <c r="E4" s="6"/>
      <c r="F4" s="6" t="str">
        <f>+B85</f>
        <v>4. Morosidad por Tipo de Empresa del Sistema Financiero</v>
      </c>
      <c r="G4" s="6"/>
      <c r="H4" s="90"/>
      <c r="I4" s="6"/>
      <c r="J4" s="6"/>
      <c r="K4" s="6"/>
      <c r="M4" s="6" t="str">
        <f>+B100</f>
        <v>5. Créditos Directos del SF a la región 2011-2017*</v>
      </c>
      <c r="N4" s="6"/>
      <c r="O4" s="6"/>
      <c r="P4" s="6"/>
      <c r="R4" s="32"/>
      <c r="S4" s="32"/>
      <c r="T4" s="32"/>
      <c r="U4" s="32"/>
      <c r="V4" s="32"/>
      <c r="W4" s="32"/>
    </row>
    <row r="5" spans="2:23" x14ac:dyDescent="0.25">
      <c r="B5" s="9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32"/>
      <c r="S5" s="32"/>
      <c r="T5" s="32"/>
      <c r="U5" s="32"/>
      <c r="V5" s="32"/>
      <c r="W5" s="32"/>
    </row>
    <row r="6" spans="2:23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1"/>
      <c r="R6" s="32"/>
      <c r="S6" s="32"/>
      <c r="T6" s="32"/>
      <c r="U6" s="32"/>
      <c r="V6" s="32"/>
      <c r="W6" s="32"/>
    </row>
    <row r="7" spans="2:23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23" x14ac:dyDescent="0.25">
      <c r="B8" s="16"/>
      <c r="C8" s="153" t="s">
        <v>8</v>
      </c>
      <c r="D8" s="153"/>
      <c r="E8" s="153"/>
      <c r="F8" s="153"/>
      <c r="G8" s="153"/>
      <c r="H8" s="3"/>
      <c r="I8" s="3"/>
      <c r="J8" s="153" t="s">
        <v>11</v>
      </c>
      <c r="K8" s="153"/>
      <c r="L8" s="153"/>
      <c r="M8" s="153"/>
      <c r="N8" s="79"/>
      <c r="O8" s="3"/>
      <c r="P8" s="11"/>
      <c r="S8" s="38"/>
      <c r="T8" s="38"/>
      <c r="U8" s="38"/>
      <c r="V8" s="38"/>
    </row>
    <row r="9" spans="2:23" ht="15" customHeight="1" x14ac:dyDescent="0.25">
      <c r="B9" s="16"/>
      <c r="C9" s="153"/>
      <c r="D9" s="153"/>
      <c r="E9" s="153"/>
      <c r="F9" s="153"/>
      <c r="G9" s="153"/>
      <c r="H9" s="3"/>
      <c r="I9" s="3"/>
      <c r="J9" s="153"/>
      <c r="K9" s="153"/>
      <c r="L9" s="153"/>
      <c r="M9" s="153"/>
      <c r="N9" s="79"/>
      <c r="O9" s="3"/>
      <c r="P9" s="11"/>
      <c r="S9" s="146" t="s">
        <v>89</v>
      </c>
      <c r="T9" s="146"/>
      <c r="U9" s="146"/>
      <c r="V9" s="109"/>
    </row>
    <row r="10" spans="2:23" x14ac:dyDescent="0.25">
      <c r="B10" s="16"/>
      <c r="C10" s="3"/>
      <c r="D10" s="70" t="s">
        <v>2</v>
      </c>
      <c r="E10" s="70" t="s">
        <v>4</v>
      </c>
      <c r="F10" s="82" t="s">
        <v>5</v>
      </c>
      <c r="G10" s="154" t="s">
        <v>81</v>
      </c>
      <c r="H10" s="155"/>
      <c r="I10" s="83"/>
      <c r="J10" s="3"/>
      <c r="K10" s="70" t="s">
        <v>2</v>
      </c>
      <c r="L10" s="70" t="s">
        <v>46</v>
      </c>
      <c r="M10" s="154" t="s">
        <v>82</v>
      </c>
      <c r="N10" s="155"/>
      <c r="O10" s="3"/>
      <c r="P10" s="11"/>
      <c r="S10" s="146"/>
      <c r="T10" s="146"/>
      <c r="U10" s="146"/>
      <c r="V10" s="111"/>
    </row>
    <row r="11" spans="2:23" x14ac:dyDescent="0.25">
      <c r="B11" s="16"/>
      <c r="C11" s="3"/>
      <c r="D11" s="84">
        <v>2007</v>
      </c>
      <c r="E11" s="85">
        <v>9.4960141697744985E-2</v>
      </c>
      <c r="F11" s="85">
        <v>9.2317486785906178E-2</v>
      </c>
      <c r="G11" s="154"/>
      <c r="H11" s="155"/>
      <c r="I11" s="83"/>
      <c r="J11" s="3"/>
      <c r="K11" s="84">
        <v>2007</v>
      </c>
      <c r="L11" s="85">
        <v>0.14349232177113136</v>
      </c>
      <c r="M11" s="154"/>
      <c r="N11" s="155"/>
      <c r="O11" s="107">
        <f>+L20-L12</f>
        <v>0.15714105534667042</v>
      </c>
      <c r="P11" s="11"/>
      <c r="S11" s="114" t="s">
        <v>45</v>
      </c>
      <c r="T11" s="114" t="s">
        <v>49</v>
      </c>
      <c r="U11" s="114" t="s">
        <v>50</v>
      </c>
      <c r="V11" s="111"/>
    </row>
    <row r="12" spans="2:23" x14ac:dyDescent="0.25">
      <c r="B12" s="16"/>
      <c r="C12" s="3"/>
      <c r="D12" s="84">
        <v>2008</v>
      </c>
      <c r="E12" s="85">
        <v>0.12092604584636564</v>
      </c>
      <c r="F12" s="85">
        <v>0.11691877500851332</v>
      </c>
      <c r="G12" s="154"/>
      <c r="H12" s="155"/>
      <c r="I12" s="83"/>
      <c r="J12" s="3"/>
      <c r="K12" s="84">
        <v>2008</v>
      </c>
      <c r="L12" s="85">
        <v>0.1688551480054887</v>
      </c>
      <c r="M12" s="154"/>
      <c r="N12" s="155"/>
      <c r="O12" s="3"/>
      <c r="P12" s="11"/>
      <c r="S12" s="112" t="s">
        <v>52</v>
      </c>
      <c r="T12" s="115">
        <f>+Arequipa!E20</f>
        <v>0.29096124027674436</v>
      </c>
      <c r="U12" s="115">
        <f>+Arequipa!L20</f>
        <v>0.4289</v>
      </c>
      <c r="V12" s="111"/>
    </row>
    <row r="13" spans="2:23" x14ac:dyDescent="0.25">
      <c r="B13" s="16"/>
      <c r="C13" s="3"/>
      <c r="D13" s="84">
        <v>2009</v>
      </c>
      <c r="E13" s="85">
        <v>0.13992565337447233</v>
      </c>
      <c r="F13" s="85">
        <v>0.11934234930985477</v>
      </c>
      <c r="G13" s="86"/>
      <c r="H13" s="87"/>
      <c r="I13" s="83"/>
      <c r="J13" s="3"/>
      <c r="K13" s="84">
        <v>2009</v>
      </c>
      <c r="L13" s="85">
        <v>0.20532026415130036</v>
      </c>
      <c r="M13" s="3"/>
      <c r="N13" s="3"/>
      <c r="O13" s="3"/>
      <c r="P13" s="11"/>
      <c r="S13" s="112" t="s">
        <v>53</v>
      </c>
      <c r="T13" s="115">
        <f>+Cusco!E20</f>
        <v>0.20382893988278189</v>
      </c>
      <c r="U13" s="115">
        <f>+Cusco!L20</f>
        <v>0.2979</v>
      </c>
      <c r="V13" s="111"/>
    </row>
    <row r="14" spans="2:23" x14ac:dyDescent="0.25">
      <c r="B14" s="16"/>
      <c r="C14" s="3"/>
      <c r="D14" s="84">
        <v>2010</v>
      </c>
      <c r="E14" s="85">
        <v>0.1448418313081502</v>
      </c>
      <c r="F14" s="85">
        <v>0.11403231764473856</v>
      </c>
      <c r="G14" s="154" t="s">
        <v>83</v>
      </c>
      <c r="H14" s="155"/>
      <c r="I14" s="88"/>
      <c r="J14" s="3"/>
      <c r="K14" s="84">
        <v>2010</v>
      </c>
      <c r="L14" s="85">
        <v>0.22179859010187564</v>
      </c>
      <c r="M14" s="3"/>
      <c r="N14" s="3"/>
      <c r="O14" s="3"/>
      <c r="P14" s="11"/>
      <c r="S14" s="112" t="s">
        <v>54</v>
      </c>
      <c r="T14" s="115">
        <f>+'Madre de Dios'!E20</f>
        <v>0.12342715904839796</v>
      </c>
      <c r="U14" s="115">
        <f>+'Madre de Dios'!L20</f>
        <v>0.3</v>
      </c>
      <c r="V14" s="111"/>
    </row>
    <row r="15" spans="2:23" x14ac:dyDescent="0.25">
      <c r="B15" s="16"/>
      <c r="C15" s="3"/>
      <c r="D15" s="84">
        <v>2011</v>
      </c>
      <c r="E15" s="85">
        <v>0.15506753499701698</v>
      </c>
      <c r="F15" s="85">
        <v>0.11042373839600692</v>
      </c>
      <c r="G15" s="154"/>
      <c r="H15" s="155"/>
      <c r="I15" s="88"/>
      <c r="J15" s="3"/>
      <c r="K15" s="84">
        <v>2011</v>
      </c>
      <c r="L15" s="85">
        <v>0.2484287823771924</v>
      </c>
      <c r="M15" s="3"/>
      <c r="N15" s="3"/>
      <c r="O15" s="105" t="s">
        <v>52</v>
      </c>
      <c r="P15" s="106">
        <f>+Arequipa!L20</f>
        <v>0.4289</v>
      </c>
      <c r="S15" s="112" t="s">
        <v>55</v>
      </c>
      <c r="T15" s="115">
        <f>+Moquegua!E20</f>
        <v>0.12172421098423743</v>
      </c>
      <c r="U15" s="115">
        <f>+Moquegua!L20</f>
        <v>0.3296</v>
      </c>
      <c r="V15" s="111"/>
    </row>
    <row r="16" spans="2:23" x14ac:dyDescent="0.25">
      <c r="B16" s="16"/>
      <c r="C16" s="3"/>
      <c r="D16" s="84">
        <v>2012</v>
      </c>
      <c r="E16" s="85">
        <v>0.19108700449871197</v>
      </c>
      <c r="F16" s="85">
        <v>0.12436222201461286</v>
      </c>
      <c r="G16" s="154"/>
      <c r="H16" s="155"/>
      <c r="I16" s="88"/>
      <c r="J16" s="3"/>
      <c r="K16" s="84">
        <v>2012</v>
      </c>
      <c r="L16" s="85">
        <v>0.27811437412528583</v>
      </c>
      <c r="M16" s="107">
        <f>+L20-L16</f>
        <v>4.7881829226873285E-2</v>
      </c>
      <c r="N16" s="3"/>
      <c r="O16" s="105" t="s">
        <v>57</v>
      </c>
      <c r="P16" s="106">
        <f>+Tacna!L20</f>
        <v>0.37450000000000006</v>
      </c>
      <c r="S16" s="112" t="s">
        <v>56</v>
      </c>
      <c r="T16" s="115">
        <f>+Puno!E20</f>
        <v>0.20872780773771485</v>
      </c>
      <c r="U16" s="115">
        <f>+Puno!L20</f>
        <v>0.23800000000000002</v>
      </c>
      <c r="V16" s="111"/>
    </row>
    <row r="17" spans="2:22" x14ac:dyDescent="0.25">
      <c r="B17" s="16"/>
      <c r="C17" s="3"/>
      <c r="D17" s="84">
        <v>2013</v>
      </c>
      <c r="E17" s="85">
        <v>0.20756176549505378</v>
      </c>
      <c r="F17" s="85">
        <v>0.14630160930020777</v>
      </c>
      <c r="G17" s="3"/>
      <c r="H17" s="3"/>
      <c r="I17" s="3"/>
      <c r="J17" s="3"/>
      <c r="K17" s="84">
        <v>2013</v>
      </c>
      <c r="L17" s="85">
        <v>0.30164657541390755</v>
      </c>
      <c r="M17" s="3"/>
      <c r="N17" s="3"/>
      <c r="O17" s="105" t="s">
        <v>55</v>
      </c>
      <c r="P17" s="106">
        <f>+Moquegua!L20</f>
        <v>0.3296</v>
      </c>
      <c r="S17" s="112" t="s">
        <v>57</v>
      </c>
      <c r="T17" s="115">
        <f>+Tacna!E20</f>
        <v>0.27417436711389187</v>
      </c>
      <c r="U17" s="115">
        <f>+Tacna!L20</f>
        <v>0.37450000000000006</v>
      </c>
      <c r="V17" s="111"/>
    </row>
    <row r="18" spans="2:22" x14ac:dyDescent="0.25">
      <c r="B18" s="16"/>
      <c r="C18" s="3"/>
      <c r="D18" s="84">
        <v>2014</v>
      </c>
      <c r="E18" s="85">
        <v>0.22318283064374519</v>
      </c>
      <c r="F18" s="85">
        <v>0.14960875762771156</v>
      </c>
      <c r="G18" s="107">
        <f>+E20-E16</f>
        <v>4.2411817449773209E-2</v>
      </c>
      <c r="H18" s="3"/>
      <c r="I18" s="3"/>
      <c r="J18" s="3"/>
      <c r="K18" s="84">
        <v>2014</v>
      </c>
      <c r="L18" s="85">
        <v>0.3156467505304375</v>
      </c>
      <c r="M18" s="3"/>
      <c r="N18" s="3"/>
      <c r="O18" s="105" t="s">
        <v>54</v>
      </c>
      <c r="P18" s="106">
        <f>+'Madre de Dios'!L20</f>
        <v>0.3</v>
      </c>
      <c r="S18" s="111"/>
      <c r="T18" s="116"/>
      <c r="U18" s="116"/>
      <c r="V18" s="111"/>
    </row>
    <row r="19" spans="2:22" x14ac:dyDescent="0.25">
      <c r="B19" s="16"/>
      <c r="C19" s="3"/>
      <c r="D19" s="84">
        <v>2015</v>
      </c>
      <c r="E19" s="85">
        <v>0.24571480463396439</v>
      </c>
      <c r="F19" s="85">
        <v>0.16702901276429363</v>
      </c>
      <c r="G19" s="3"/>
      <c r="H19" s="3"/>
      <c r="I19" s="3"/>
      <c r="J19" s="3"/>
      <c r="K19" s="84">
        <v>2015</v>
      </c>
      <c r="L19" s="85">
        <v>0.31352560627604065</v>
      </c>
      <c r="M19" s="3"/>
      <c r="N19" s="3"/>
      <c r="O19" s="105" t="s">
        <v>53</v>
      </c>
      <c r="P19" s="106">
        <f>+Cusco!L20</f>
        <v>0.2979</v>
      </c>
      <c r="S19" s="112" t="s">
        <v>88</v>
      </c>
      <c r="T19" s="115">
        <f>+E20</f>
        <v>0.23349882194848517</v>
      </c>
      <c r="U19" s="115">
        <f>+L20</f>
        <v>0.32599620335215912</v>
      </c>
      <c r="V19" s="111"/>
    </row>
    <row r="20" spans="2:22" x14ac:dyDescent="0.25">
      <c r="B20" s="16"/>
      <c r="C20" s="3"/>
      <c r="D20" s="84">
        <v>2016</v>
      </c>
      <c r="E20" s="85">
        <v>0.23349882194848517</v>
      </c>
      <c r="F20" s="85">
        <v>0.16725458750482913</v>
      </c>
      <c r="G20" s="108">
        <f>+E19-E20</f>
        <v>1.2215982685479215E-2</v>
      </c>
      <c r="H20" s="104"/>
      <c r="I20" s="3"/>
      <c r="J20" s="3"/>
      <c r="K20" s="84">
        <v>2016</v>
      </c>
      <c r="L20" s="85">
        <v>0.32599620335215912</v>
      </c>
      <c r="M20" s="107">
        <f>+L20-L19</f>
        <v>1.2470597076118473E-2</v>
      </c>
      <c r="N20" s="103"/>
      <c r="O20" s="105" t="s">
        <v>56</v>
      </c>
      <c r="P20" s="106">
        <f>+Puno!L20</f>
        <v>0.23800000000000002</v>
      </c>
      <c r="S20" s="145" t="s">
        <v>47</v>
      </c>
      <c r="T20" s="145"/>
      <c r="U20" s="145"/>
      <c r="V20" s="111"/>
    </row>
    <row r="21" spans="2:22" x14ac:dyDescent="0.25">
      <c r="B21" s="16"/>
      <c r="C21" s="3"/>
      <c r="D21" s="89" t="s">
        <v>6</v>
      </c>
      <c r="E21" s="17"/>
      <c r="F21" s="3"/>
      <c r="G21" s="3"/>
      <c r="H21" s="3"/>
      <c r="I21" s="3"/>
      <c r="J21" s="3"/>
      <c r="K21" s="89" t="s">
        <v>12</v>
      </c>
      <c r="L21" s="3"/>
      <c r="M21" s="3"/>
      <c r="N21" s="3"/>
      <c r="O21" s="3"/>
      <c r="P21" s="11"/>
      <c r="S21" s="113" t="s">
        <v>48</v>
      </c>
      <c r="T21" s="111"/>
      <c r="U21" s="111"/>
      <c r="V21" s="111"/>
    </row>
    <row r="22" spans="2:22" x14ac:dyDescent="0.25">
      <c r="B22" s="16"/>
      <c r="C22" s="3"/>
      <c r="D22" s="89" t="s">
        <v>9</v>
      </c>
      <c r="E22" s="17"/>
      <c r="F22" s="3"/>
      <c r="G22" s="3"/>
      <c r="H22" s="3"/>
      <c r="I22" s="3"/>
      <c r="J22" s="3"/>
      <c r="K22" s="89" t="s">
        <v>9</v>
      </c>
      <c r="L22" s="3"/>
      <c r="M22" s="3"/>
      <c r="N22" s="3"/>
      <c r="O22" s="3"/>
      <c r="P22" s="11"/>
    </row>
    <row r="23" spans="2:22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5" spans="2:22" x14ac:dyDescent="0.25">
      <c r="B25" s="14" t="s">
        <v>69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22" x14ac:dyDescent="0.25">
      <c r="B26" s="35"/>
      <c r="C26" s="36"/>
      <c r="E26" s="36"/>
      <c r="F26" s="36"/>
      <c r="G26" s="36"/>
      <c r="H26" s="36"/>
      <c r="O26" s="36"/>
      <c r="P26" s="37"/>
    </row>
    <row r="27" spans="2:22" x14ac:dyDescent="0.25">
      <c r="B27" s="35"/>
      <c r="C27" s="149" t="s">
        <v>68</v>
      </c>
      <c r="D27" s="149"/>
      <c r="E27" s="149"/>
      <c r="F27" s="149"/>
      <c r="G27" s="149"/>
      <c r="H27" s="149"/>
      <c r="J27" s="149" t="s">
        <v>71</v>
      </c>
      <c r="K27" s="149"/>
      <c r="L27" s="149"/>
      <c r="M27" s="149"/>
      <c r="N27" s="149"/>
      <c r="O27" s="149"/>
      <c r="P27" s="37"/>
      <c r="S27" s="110"/>
      <c r="T27" s="110"/>
    </row>
    <row r="28" spans="2:22" x14ac:dyDescent="0.25">
      <c r="B28" s="35"/>
      <c r="C28" s="151" t="s">
        <v>20</v>
      </c>
      <c r="D28" s="151"/>
      <c r="E28" s="151"/>
      <c r="F28" s="151"/>
      <c r="G28" s="151"/>
      <c r="H28" s="151"/>
      <c r="J28" s="151" t="s">
        <v>20</v>
      </c>
      <c r="K28" s="151"/>
      <c r="L28" s="151"/>
      <c r="M28" s="151"/>
      <c r="N28" s="151"/>
      <c r="O28" s="151"/>
      <c r="P28" s="37"/>
      <c r="S28" s="110" t="s">
        <v>45</v>
      </c>
      <c r="T28" s="117"/>
    </row>
    <row r="29" spans="2:22" x14ac:dyDescent="0.25">
      <c r="B29" s="35"/>
      <c r="C29" s="74" t="s">
        <v>45</v>
      </c>
      <c r="D29" s="67">
        <v>42522</v>
      </c>
      <c r="E29" s="67">
        <v>42887</v>
      </c>
      <c r="F29" s="70" t="s">
        <v>3</v>
      </c>
      <c r="G29" s="70" t="s">
        <v>19</v>
      </c>
      <c r="H29" s="70" t="s">
        <v>70</v>
      </c>
      <c r="J29" s="74" t="s">
        <v>45</v>
      </c>
      <c r="K29" s="67">
        <v>42522</v>
      </c>
      <c r="L29" s="67">
        <v>42887</v>
      </c>
      <c r="M29" s="70" t="s">
        <v>3</v>
      </c>
      <c r="N29" s="70" t="s">
        <v>19</v>
      </c>
      <c r="O29" s="70" t="s">
        <v>70</v>
      </c>
      <c r="P29" s="37"/>
      <c r="S29" s="110" t="s">
        <v>52</v>
      </c>
      <c r="T29" s="117">
        <v>2243.1336743800002</v>
      </c>
    </row>
    <row r="30" spans="2:22" x14ac:dyDescent="0.25">
      <c r="B30" s="35"/>
      <c r="C30" s="66" t="s">
        <v>52</v>
      </c>
      <c r="D30" s="68">
        <f>+Arequipa!J69</f>
        <v>9197.466120000001</v>
      </c>
      <c r="E30" s="68">
        <f>+Arequipa!K56</f>
        <v>9681.3691507900003</v>
      </c>
      <c r="F30" s="71">
        <f t="shared" ref="F30:F36" si="0">+IFERROR(E30/D30-1,0)</f>
        <v>5.2612646187165213E-2</v>
      </c>
      <c r="G30" s="71">
        <f t="shared" ref="G30:G36" si="1">+E30/E$36</f>
        <v>0.46996639929701012</v>
      </c>
      <c r="H30" s="75">
        <f t="shared" ref="H30:H35" si="2">+E30-D30</f>
        <v>483.90303078999932</v>
      </c>
      <c r="J30" s="66" t="s">
        <v>52</v>
      </c>
      <c r="K30" s="68">
        <f>+Arequipa!J80</f>
        <v>2025.6934100000003</v>
      </c>
      <c r="L30" s="68">
        <f>+Arequipa!K80</f>
        <v>2243.1336743800002</v>
      </c>
      <c r="M30" s="71">
        <f t="shared" ref="M30:M36" si="3">+IFERROR(L30/K30-1,0)</f>
        <v>0.10734115207493322</v>
      </c>
      <c r="N30" s="71">
        <f t="shared" ref="N30:N36" si="4">+L30/L$36</f>
        <v>0.46426456430905777</v>
      </c>
      <c r="O30" s="75">
        <f t="shared" ref="O30:O35" si="5">+L30-K30</f>
        <v>217.44026437999992</v>
      </c>
      <c r="P30" s="37"/>
      <c r="S30" s="110" t="s">
        <v>53</v>
      </c>
      <c r="T30" s="117">
        <v>963.44168178999996</v>
      </c>
    </row>
    <row r="31" spans="2:22" x14ac:dyDescent="0.25">
      <c r="B31" s="35"/>
      <c r="C31" s="66" t="s">
        <v>53</v>
      </c>
      <c r="D31" s="68">
        <f>+Cusco!J69</f>
        <v>4267.0093000000006</v>
      </c>
      <c r="E31" s="68">
        <f>+Cusco!K56</f>
        <v>4571.4669981299994</v>
      </c>
      <c r="F31" s="71">
        <f t="shared" si="0"/>
        <v>7.1351543135844242E-2</v>
      </c>
      <c r="G31" s="71">
        <f t="shared" si="1"/>
        <v>0.22191446800073264</v>
      </c>
      <c r="H31" s="75">
        <f t="shared" si="2"/>
        <v>304.45769812999879</v>
      </c>
      <c r="J31" s="66" t="s">
        <v>53</v>
      </c>
      <c r="K31" s="68">
        <f>+Cusco!J80</f>
        <v>821.8981</v>
      </c>
      <c r="L31" s="68">
        <f>+Cusco!K80</f>
        <v>963.44168178999996</v>
      </c>
      <c r="M31" s="71">
        <f t="shared" si="3"/>
        <v>0.17221548728485914</v>
      </c>
      <c r="N31" s="71">
        <f t="shared" si="4"/>
        <v>0.19940489402935435</v>
      </c>
      <c r="O31" s="75">
        <f t="shared" si="5"/>
        <v>141.54358178999996</v>
      </c>
      <c r="P31" s="37"/>
      <c r="S31" s="110" t="s">
        <v>56</v>
      </c>
      <c r="T31" s="117">
        <v>749.50006544999997</v>
      </c>
    </row>
    <row r="32" spans="2:22" x14ac:dyDescent="0.25">
      <c r="B32" s="35"/>
      <c r="C32" s="66" t="s">
        <v>56</v>
      </c>
      <c r="D32" s="68">
        <f>+Puno!J69</f>
        <v>2676.2074299999995</v>
      </c>
      <c r="E32" s="68">
        <f>+Puno!K56</f>
        <v>3003.9635380999998</v>
      </c>
      <c r="F32" s="71">
        <f t="shared" si="0"/>
        <v>0.12247036773976827</v>
      </c>
      <c r="G32" s="71">
        <f t="shared" si="1"/>
        <v>0.14582254902501718</v>
      </c>
      <c r="H32" s="75">
        <f t="shared" si="2"/>
        <v>327.75610810000035</v>
      </c>
      <c r="J32" s="66" t="s">
        <v>56</v>
      </c>
      <c r="K32" s="68">
        <f>+Puno!J80</f>
        <v>662.29084999999998</v>
      </c>
      <c r="L32" s="68">
        <f>+Puno!K80</f>
        <v>749.50006544999997</v>
      </c>
      <c r="M32" s="71">
        <f t="shared" si="3"/>
        <v>0.1316781221573573</v>
      </c>
      <c r="N32" s="71">
        <f t="shared" si="4"/>
        <v>0.15512509366252195</v>
      </c>
      <c r="O32" s="75">
        <f t="shared" si="5"/>
        <v>87.209215449999988</v>
      </c>
      <c r="P32" s="37"/>
      <c r="S32" s="110" t="s">
        <v>57</v>
      </c>
      <c r="T32" s="117">
        <v>491.78282806999994</v>
      </c>
    </row>
    <row r="33" spans="2:21" x14ac:dyDescent="0.25">
      <c r="B33" s="35"/>
      <c r="C33" s="66" t="s">
        <v>57</v>
      </c>
      <c r="D33" s="68">
        <f>+Tacna!J69</f>
        <v>1708.58222</v>
      </c>
      <c r="E33" s="68">
        <f>+Tacna!K56</f>
        <v>2061.4699302999998</v>
      </c>
      <c r="F33" s="71">
        <f t="shared" si="0"/>
        <v>0.20653832526713267</v>
      </c>
      <c r="G33" s="71">
        <f t="shared" si="1"/>
        <v>0.10007072195187325</v>
      </c>
      <c r="H33" s="75">
        <f t="shared" si="2"/>
        <v>352.88771029999975</v>
      </c>
      <c r="J33" s="66" t="s">
        <v>57</v>
      </c>
      <c r="K33" s="68">
        <f>+Tacna!J80</f>
        <v>423.80725999999999</v>
      </c>
      <c r="L33" s="68">
        <f>+Tacna!K80</f>
        <v>491.78282806999994</v>
      </c>
      <c r="M33" s="71">
        <f t="shared" si="3"/>
        <v>0.16039264657712549</v>
      </c>
      <c r="N33" s="71">
        <f t="shared" si="4"/>
        <v>0.10178499079940095</v>
      </c>
      <c r="O33" s="75">
        <f t="shared" si="5"/>
        <v>67.975568069999952</v>
      </c>
      <c r="P33" s="37"/>
      <c r="S33" s="110" t="s">
        <v>55</v>
      </c>
      <c r="T33" s="117">
        <v>252.46810538000003</v>
      </c>
    </row>
    <row r="34" spans="2:21" x14ac:dyDescent="0.25">
      <c r="B34" s="35"/>
      <c r="C34" s="66" t="s">
        <v>55</v>
      </c>
      <c r="D34" s="68">
        <f>+Moquegua!J69</f>
        <v>824.43303000000003</v>
      </c>
      <c r="E34" s="68">
        <f>+Moquegua!K56</f>
        <v>775.55822243000011</v>
      </c>
      <c r="F34" s="71">
        <f t="shared" si="0"/>
        <v>-5.928293238081439E-2</v>
      </c>
      <c r="G34" s="71">
        <f t="shared" si="1"/>
        <v>3.7648218920654911E-2</v>
      </c>
      <c r="H34" s="75">
        <f t="shared" si="2"/>
        <v>-48.874807569999916</v>
      </c>
      <c r="J34" s="66" t="s">
        <v>55</v>
      </c>
      <c r="K34" s="68">
        <f>+Moquegua!J80</f>
        <v>226.25975000000003</v>
      </c>
      <c r="L34" s="68">
        <f>+Moquegua!K80</f>
        <v>252.46810538000003</v>
      </c>
      <c r="M34" s="71">
        <f t="shared" si="3"/>
        <v>0.11583304312852816</v>
      </c>
      <c r="N34" s="71">
        <f t="shared" si="4"/>
        <v>5.2253682553526942E-2</v>
      </c>
      <c r="O34" s="75">
        <f t="shared" si="5"/>
        <v>26.20835538</v>
      </c>
      <c r="P34" s="37"/>
      <c r="S34" s="110" t="s">
        <v>54</v>
      </c>
      <c r="T34" s="117">
        <v>131.25857909000001</v>
      </c>
    </row>
    <row r="35" spans="2:21" x14ac:dyDescent="0.25">
      <c r="B35" s="35"/>
      <c r="C35" s="66" t="s">
        <v>54</v>
      </c>
      <c r="D35" s="68">
        <f>+'Madre de Dios'!J69</f>
        <v>447.83553999999998</v>
      </c>
      <c r="E35" s="68">
        <f>+'Madre de Dios'!K56</f>
        <v>506.30264887999999</v>
      </c>
      <c r="F35" s="71">
        <f t="shared" si="0"/>
        <v>0.13055486592243226</v>
      </c>
      <c r="G35" s="71">
        <f t="shared" si="1"/>
        <v>2.4577642804711735E-2</v>
      </c>
      <c r="H35" s="75">
        <f t="shared" si="2"/>
        <v>58.467108880000012</v>
      </c>
      <c r="J35" s="66" t="s">
        <v>54</v>
      </c>
      <c r="K35" s="68">
        <f>+'Madre de Dios'!J80</f>
        <v>111.81695000000001</v>
      </c>
      <c r="L35" s="68">
        <f>+'Madre de Dios'!K80</f>
        <v>131.25857909000001</v>
      </c>
      <c r="M35" s="71">
        <f t="shared" si="3"/>
        <v>0.17387014303287662</v>
      </c>
      <c r="N35" s="71">
        <f t="shared" si="4"/>
        <v>2.7166774646137953E-2</v>
      </c>
      <c r="O35" s="75">
        <f t="shared" si="5"/>
        <v>19.441629090000006</v>
      </c>
      <c r="P35" s="37"/>
    </row>
    <row r="36" spans="2:21" x14ac:dyDescent="0.25">
      <c r="B36" s="35"/>
      <c r="C36" s="72"/>
      <c r="D36" s="69">
        <f>SUM(D30:D35)</f>
        <v>19121.533640000001</v>
      </c>
      <c r="E36" s="69">
        <f>SUM(E30:E35)</f>
        <v>20600.130488630002</v>
      </c>
      <c r="F36" s="73">
        <f t="shared" si="0"/>
        <v>7.7326268722345048E-2</v>
      </c>
      <c r="G36" s="73">
        <f t="shared" si="1"/>
        <v>1</v>
      </c>
      <c r="H36" s="76"/>
      <c r="J36" s="72"/>
      <c r="K36" s="69">
        <f>SUM(K30:K35)</f>
        <v>4271.7663200000006</v>
      </c>
      <c r="L36" s="69">
        <f>SUM(L30:L35)</f>
        <v>4831.5849341600006</v>
      </c>
      <c r="M36" s="73">
        <f t="shared" si="3"/>
        <v>0.13105085162055397</v>
      </c>
      <c r="N36" s="73">
        <f t="shared" si="4"/>
        <v>1</v>
      </c>
      <c r="O36" s="76"/>
      <c r="P36" s="37"/>
    </row>
    <row r="37" spans="2:21" x14ac:dyDescent="0.25">
      <c r="B37" s="35"/>
      <c r="C37" s="152" t="s">
        <v>18</v>
      </c>
      <c r="D37" s="152"/>
      <c r="E37" s="152"/>
      <c r="F37" s="152"/>
      <c r="G37" s="152"/>
      <c r="H37" s="152"/>
      <c r="L37" s="36"/>
      <c r="M37" s="36"/>
      <c r="N37" s="36"/>
      <c r="O37" s="36"/>
      <c r="P37" s="37"/>
    </row>
    <row r="38" spans="2:21" x14ac:dyDescent="0.2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40" spans="2:21" x14ac:dyDescent="0.25">
      <c r="B40" s="14" t="s">
        <v>61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S40" s="110" t="s">
        <v>22</v>
      </c>
      <c r="T40" s="110"/>
      <c r="U40" s="117">
        <v>700.49073366000005</v>
      </c>
    </row>
    <row r="41" spans="2:21" x14ac:dyDescent="0.25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S41" s="110" t="s">
        <v>23</v>
      </c>
      <c r="T41" s="110"/>
      <c r="U41" s="117">
        <v>1509.7517827199999</v>
      </c>
    </row>
    <row r="42" spans="2:21" x14ac:dyDescent="0.25">
      <c r="B42" s="35"/>
      <c r="C42" s="36"/>
      <c r="D42" s="142" t="s">
        <v>30</v>
      </c>
      <c r="E42" s="142"/>
      <c r="F42" s="142"/>
      <c r="G42" s="142"/>
      <c r="H42" s="142"/>
      <c r="I42" s="142"/>
      <c r="J42" s="142"/>
      <c r="K42" s="142"/>
      <c r="L42" s="36"/>
      <c r="M42" s="36"/>
      <c r="N42" s="36"/>
      <c r="O42" s="36"/>
      <c r="P42" s="37"/>
      <c r="S42" s="110" t="s">
        <v>28</v>
      </c>
      <c r="T42" s="110"/>
      <c r="U42" s="117">
        <v>2338.76929148</v>
      </c>
    </row>
    <row r="43" spans="2:21" x14ac:dyDescent="0.25">
      <c r="B43" s="35"/>
      <c r="C43" s="36"/>
      <c r="D43" s="156" t="s">
        <v>59</v>
      </c>
      <c r="E43" s="156"/>
      <c r="F43" s="156"/>
      <c r="G43" s="156"/>
      <c r="H43" s="156"/>
      <c r="I43" s="156"/>
      <c r="J43" s="156"/>
      <c r="K43" s="156"/>
      <c r="L43" s="36"/>
      <c r="M43" s="36"/>
      <c r="N43" s="36"/>
      <c r="O43" s="36"/>
      <c r="P43" s="37"/>
      <c r="S43" s="110" t="s">
        <v>26</v>
      </c>
      <c r="T43" s="110"/>
      <c r="U43" s="117">
        <v>2545.1624155700001</v>
      </c>
    </row>
    <row r="44" spans="2:21" ht="48" x14ac:dyDescent="0.25">
      <c r="B44" s="35"/>
      <c r="C44" s="36"/>
      <c r="D44" s="148" t="s">
        <v>29</v>
      </c>
      <c r="E44" s="148"/>
      <c r="F44" s="18" t="s">
        <v>13</v>
      </c>
      <c r="G44" s="18" t="s">
        <v>15</v>
      </c>
      <c r="H44" s="18" t="s">
        <v>16</v>
      </c>
      <c r="I44" s="18" t="s">
        <v>17</v>
      </c>
      <c r="J44" s="18" t="s">
        <v>14</v>
      </c>
      <c r="K44" s="18" t="s">
        <v>21</v>
      </c>
      <c r="M44" s="18" t="s">
        <v>10</v>
      </c>
      <c r="N44" s="18" t="s">
        <v>63</v>
      </c>
      <c r="O44" s="18" t="s">
        <v>64</v>
      </c>
      <c r="P44" s="37"/>
      <c r="S44" s="110" t="s">
        <v>24</v>
      </c>
      <c r="T44" s="110"/>
      <c r="U44" s="117">
        <v>2653.9223977299994</v>
      </c>
    </row>
    <row r="45" spans="2:21" x14ac:dyDescent="0.25">
      <c r="B45" s="35"/>
      <c r="C45" s="36"/>
      <c r="D45" s="141" t="s">
        <v>22</v>
      </c>
      <c r="E45" s="141"/>
      <c r="F45" s="19">
        <f>+Arequipa!F49+Cusco!F49+'Madre de Dios'!F49+Moquegua!F49+Puno!F49+Tacna!F49</f>
        <v>528.49073366000005</v>
      </c>
      <c r="G45" s="19">
        <f>+Arequipa!G49+Cusco!G49+'Madre de Dios'!G49+Moquegua!G49+Puno!G49+Tacna!G49</f>
        <v>172</v>
      </c>
      <c r="H45" s="19">
        <f>+Arequipa!H49+Cusco!H49+'Madre de Dios'!H49+Moquegua!H49+Puno!H49+Tacna!H49</f>
        <v>0</v>
      </c>
      <c r="I45" s="19">
        <f>+Arequipa!I49+Cusco!I49+'Madre de Dios'!I49+Moquegua!I49+Puno!I49+Tacna!I49</f>
        <v>0</v>
      </c>
      <c r="J45" s="19">
        <f>+Arequipa!J49+Cusco!J49+'Madre de Dios'!J49+Moquegua!J49+Puno!J49+Tacna!J49</f>
        <v>0</v>
      </c>
      <c r="K45" s="20">
        <f t="shared" ref="K45:K51" si="6">SUM(F45:J45)</f>
        <v>700.49073366000005</v>
      </c>
      <c r="M45" s="21">
        <f>+K45/K$52</f>
        <v>3.40041891504827E-2</v>
      </c>
      <c r="N45" s="19">
        <v>55856.753033749992</v>
      </c>
      <c r="O45" s="19">
        <v>1620.9499848799942</v>
      </c>
      <c r="P45" s="37"/>
      <c r="S45" s="110" t="s">
        <v>27</v>
      </c>
      <c r="T45" s="110"/>
      <c r="U45" s="117">
        <v>4831.5849341599996</v>
      </c>
    </row>
    <row r="46" spans="2:21" x14ac:dyDescent="0.25">
      <c r="B46" s="44"/>
      <c r="C46" s="45"/>
      <c r="D46" s="141" t="s">
        <v>23</v>
      </c>
      <c r="E46" s="141"/>
      <c r="F46" s="19">
        <f>+Arequipa!F50+Cusco!F50+'Madre de Dios'!F50+Moquegua!F50+Puno!F50+Tacna!F50</f>
        <v>1481.01789222</v>
      </c>
      <c r="G46" s="19">
        <f>+Arequipa!G50+Cusco!G50+'Madre de Dios'!G50+Moquegua!G50+Puno!G50+Tacna!G50</f>
        <v>27.171191839999999</v>
      </c>
      <c r="H46" s="19">
        <f>+Arequipa!H50+Cusco!H50+'Madre de Dios'!H50+Moquegua!H50+Puno!H50+Tacna!H50</f>
        <v>0</v>
      </c>
      <c r="I46" s="19">
        <f>+Arequipa!I50+Cusco!I50+'Madre de Dios'!I50+Moquegua!I50+Puno!I50+Tacna!I50</f>
        <v>0</v>
      </c>
      <c r="J46" s="19">
        <f>+Arequipa!J50+Cusco!J50+'Madre de Dios'!J50+Moquegua!J50+Puno!J50+Tacna!J50</f>
        <v>1.5626986600000001</v>
      </c>
      <c r="K46" s="20">
        <f t="shared" si="6"/>
        <v>1509.7517827199999</v>
      </c>
      <c r="M46" s="21">
        <f t="shared" ref="M46:M52" si="7">+K46/K$52</f>
        <v>7.3288457252894096E-2</v>
      </c>
      <c r="N46" s="19">
        <v>38639.433094029999</v>
      </c>
      <c r="O46" s="19">
        <v>5004.1644300700027</v>
      </c>
      <c r="P46" s="46"/>
      <c r="S46" s="110" t="s">
        <v>25</v>
      </c>
      <c r="T46" s="110"/>
      <c r="U46" s="117">
        <v>6020.4489333100009</v>
      </c>
    </row>
    <row r="47" spans="2:21" x14ac:dyDescent="0.25">
      <c r="B47" s="35"/>
      <c r="D47" s="141" t="s">
        <v>24</v>
      </c>
      <c r="E47" s="141"/>
      <c r="F47" s="19">
        <f>+Arequipa!F51+Cusco!F51+'Madre de Dios'!F51+Moquegua!F51+Puno!F51+Tacna!F51</f>
        <v>2129.0528098999998</v>
      </c>
      <c r="G47" s="19">
        <f>+Arequipa!G51+Cusco!G51+'Madre de Dios'!G51+Moquegua!G51+Puno!G51+Tacna!G51</f>
        <v>466.54193989000004</v>
      </c>
      <c r="H47" s="19">
        <f>+Arequipa!H51+Cusco!H51+'Madre de Dios'!H51+Moquegua!H51+Puno!H51+Tacna!H51</f>
        <v>7.7561336899999995</v>
      </c>
      <c r="I47" s="19">
        <f>+Arequipa!I51+Cusco!I51+'Madre de Dios'!I51+Moquegua!I51+Puno!I51+Tacna!I51</f>
        <v>1.09836E-3</v>
      </c>
      <c r="J47" s="19">
        <f>+Arequipa!J51+Cusco!J51+'Madre de Dios'!J51+Moquegua!J51+Puno!J51+Tacna!J51</f>
        <v>50.57041589</v>
      </c>
      <c r="K47" s="20">
        <f t="shared" si="6"/>
        <v>2653.9223977299994</v>
      </c>
      <c r="M47" s="21">
        <f t="shared" si="7"/>
        <v>0.12883036829280284</v>
      </c>
      <c r="N47" s="19">
        <v>42754.116853720006</v>
      </c>
      <c r="O47" s="19">
        <v>11039.965606520016</v>
      </c>
      <c r="P47" s="37"/>
      <c r="S47" s="110"/>
      <c r="T47" s="110"/>
      <c r="U47" s="110"/>
    </row>
    <row r="48" spans="2:21" x14ac:dyDescent="0.25">
      <c r="B48" s="35"/>
      <c r="D48" s="141" t="s">
        <v>25</v>
      </c>
      <c r="E48" s="141"/>
      <c r="F48" s="19">
        <f>+Arequipa!F52+Cusco!F52+'Madre de Dios'!F52+Moquegua!F52+Puno!F52+Tacna!F52</f>
        <v>2398.0759134300001</v>
      </c>
      <c r="G48" s="19">
        <f>+Arequipa!G52+Cusco!G52+'Madre de Dios'!G52+Moquegua!G52+Puno!G52+Tacna!G52</f>
        <v>2638.2243472800001</v>
      </c>
      <c r="H48" s="19">
        <f>+Arequipa!H52+Cusco!H52+'Madre de Dios'!H52+Moquegua!H52+Puno!H52+Tacna!H52</f>
        <v>100.22414320999999</v>
      </c>
      <c r="I48" s="19">
        <f>+Arequipa!I52+Cusco!I52+'Madre de Dios'!I52+Moquegua!I52+Puno!I52+Tacna!I52</f>
        <v>3.5199183199999995</v>
      </c>
      <c r="J48" s="19">
        <f>+Arequipa!J52+Cusco!J52+'Madre de Dios'!J52+Moquegua!J52+Puno!J52+Tacna!J52</f>
        <v>880.4046110700001</v>
      </c>
      <c r="K48" s="20">
        <f t="shared" si="6"/>
        <v>6020.4489333100009</v>
      </c>
      <c r="M48" s="21">
        <f t="shared" si="7"/>
        <v>0.29225295134091106</v>
      </c>
      <c r="N48" s="19">
        <v>24879.371546140006</v>
      </c>
      <c r="O48" s="19">
        <v>15518.189586910008</v>
      </c>
      <c r="P48" s="37"/>
      <c r="S48" s="110"/>
      <c r="T48" s="110"/>
      <c r="U48" s="110"/>
    </row>
    <row r="49" spans="2:16" x14ac:dyDescent="0.25">
      <c r="B49" s="35"/>
      <c r="D49" s="141" t="s">
        <v>26</v>
      </c>
      <c r="E49" s="141"/>
      <c r="F49" s="19">
        <f>+Arequipa!F53+Cusco!F53+'Madre de Dios'!F53+Moquegua!F53+Puno!F53+Tacna!F53</f>
        <v>614.01105877000009</v>
      </c>
      <c r="G49" s="19">
        <f>+Arequipa!G53+Cusco!G53+'Madre de Dios'!G53+Moquegua!G53+Puno!G53+Tacna!G53</f>
        <v>1236.2674950399999</v>
      </c>
      <c r="H49" s="19">
        <f>+Arequipa!H53+Cusco!H53+'Madre de Dios'!H53+Moquegua!H53+Puno!H53+Tacna!H53</f>
        <v>132.67549958999999</v>
      </c>
      <c r="I49" s="19">
        <f>+Arequipa!I53+Cusco!I53+'Madre de Dios'!I53+Moquegua!I53+Puno!I53+Tacna!I53</f>
        <v>13.422073899999999</v>
      </c>
      <c r="J49" s="19">
        <f>+Arequipa!J53+Cusco!J53+'Madre de Dios'!J53+Moquegua!J53+Puno!J53+Tacna!J53</f>
        <v>548.78628827000011</v>
      </c>
      <c r="K49" s="20">
        <f t="shared" si="6"/>
        <v>2545.1624155700001</v>
      </c>
      <c r="M49" s="21">
        <f t="shared" si="7"/>
        <v>0.12355079095128901</v>
      </c>
      <c r="N49" s="19">
        <v>9471.6255787200171</v>
      </c>
      <c r="O49" s="19">
        <v>6741.8029391200162</v>
      </c>
      <c r="P49" s="37"/>
    </row>
    <row r="50" spans="2:16" x14ac:dyDescent="0.25">
      <c r="B50" s="35"/>
      <c r="D50" s="141" t="s">
        <v>27</v>
      </c>
      <c r="E50" s="141"/>
      <c r="F50" s="19">
        <f>+Arequipa!F54+Cusco!F54+'Madre de Dios'!F54+Moquegua!F54+Puno!F54+Tacna!F54</f>
        <v>3088.86604635</v>
      </c>
      <c r="G50" s="19">
        <f>+Arequipa!G54+Cusco!G54+'Madre de Dios'!G54+Moquegua!G54+Puno!G54+Tacna!G54</f>
        <v>1065.73642806</v>
      </c>
      <c r="H50" s="19">
        <f>+Arequipa!H54+Cusco!H54+'Madre de Dios'!H54+Moquegua!H54+Puno!H54+Tacna!H54</f>
        <v>41.506618740000008</v>
      </c>
      <c r="I50" s="19">
        <f>+Arequipa!I54+Cusco!I54+'Madre de Dios'!I54+Moquegua!I54+Puno!I54+Tacna!I54</f>
        <v>18.79340079</v>
      </c>
      <c r="J50" s="19">
        <f>+Arequipa!J54+Cusco!J54+'Madre de Dios'!J54+Moquegua!J54+Puno!J54+Tacna!J54</f>
        <v>616.68244021999999</v>
      </c>
      <c r="K50" s="20">
        <f t="shared" si="6"/>
        <v>4831.5849341599996</v>
      </c>
      <c r="M50" s="21">
        <f t="shared" si="7"/>
        <v>0.23454147228954383</v>
      </c>
      <c r="N50" s="19">
        <v>52276.675636029991</v>
      </c>
      <c r="O50" s="19">
        <v>17473.903990189996</v>
      </c>
      <c r="P50" s="37"/>
    </row>
    <row r="51" spans="2:16" x14ac:dyDescent="0.25">
      <c r="B51" s="35"/>
      <c r="D51" s="141" t="s">
        <v>28</v>
      </c>
      <c r="E51" s="141"/>
      <c r="F51" s="19">
        <f>+Arequipa!F55+Cusco!F55+'Madre de Dios'!F55+Moquegua!F55+Puno!F55+Tacna!F55</f>
        <v>1969.2375346499998</v>
      </c>
      <c r="G51" s="19">
        <f>+Arequipa!G55+Cusco!G55+'Madre de Dios'!G55+Moquegua!G55+Puno!G55+Tacna!G55</f>
        <v>367.24209005000006</v>
      </c>
      <c r="H51" s="19">
        <f>+Arequipa!H55+Cusco!H55+'Madre de Dios'!H55+Moquegua!H55+Puno!H55+Tacna!H55</f>
        <v>0</v>
      </c>
      <c r="I51" s="19">
        <f>+Arequipa!I55+Cusco!I55+'Madre de Dios'!I55+Moquegua!I55+Puno!I55+Tacna!I55</f>
        <v>0</v>
      </c>
      <c r="J51" s="19">
        <f>+Arequipa!J55+Cusco!J55+'Madre de Dios'!J55+Moquegua!J55+Puno!J55+Tacna!J55</f>
        <v>2.2896667799999997</v>
      </c>
      <c r="K51" s="20">
        <f t="shared" si="6"/>
        <v>2338.76929148</v>
      </c>
      <c r="M51" s="21">
        <f t="shared" si="7"/>
        <v>0.11353177072207656</v>
      </c>
      <c r="N51" s="19">
        <v>41057.868476619973</v>
      </c>
      <c r="O51" s="19">
        <v>7600.745171179974</v>
      </c>
      <c r="P51" s="37"/>
    </row>
    <row r="52" spans="2:16" x14ac:dyDescent="0.25">
      <c r="B52" s="35"/>
      <c r="D52" s="141" t="s">
        <v>21</v>
      </c>
      <c r="E52" s="141"/>
      <c r="F52" s="20">
        <f t="shared" ref="F52:K52" si="8">SUM(F45:F51)</f>
        <v>12208.751988980001</v>
      </c>
      <c r="G52" s="20">
        <f t="shared" si="8"/>
        <v>5973.1834921600002</v>
      </c>
      <c r="H52" s="20">
        <f t="shared" si="8"/>
        <v>282.16239523000002</v>
      </c>
      <c r="I52" s="20">
        <f t="shared" si="8"/>
        <v>35.736491369999996</v>
      </c>
      <c r="J52" s="20">
        <f t="shared" si="8"/>
        <v>2100.2961208900001</v>
      </c>
      <c r="K52" s="20">
        <f t="shared" si="8"/>
        <v>20600.130488629999</v>
      </c>
      <c r="L52" s="50"/>
      <c r="M52" s="24">
        <f t="shared" si="7"/>
        <v>1</v>
      </c>
      <c r="N52" s="19">
        <v>264935.84421900997</v>
      </c>
      <c r="O52" s="19">
        <v>64999.72170887002</v>
      </c>
      <c r="P52" s="37"/>
    </row>
    <row r="53" spans="2:16" x14ac:dyDescent="0.25">
      <c r="B53" s="35"/>
      <c r="E53" s="36"/>
      <c r="F53" s="43"/>
      <c r="G53" s="36"/>
      <c r="H53" s="36"/>
      <c r="M53" s="55" t="s">
        <v>65</v>
      </c>
      <c r="P53" s="37"/>
    </row>
    <row r="54" spans="2:16" x14ac:dyDescent="0.25">
      <c r="B54" s="35"/>
      <c r="E54" s="36"/>
      <c r="F54" s="43"/>
      <c r="G54" s="36"/>
      <c r="H54" s="36"/>
      <c r="M54" s="18" t="s">
        <v>67</v>
      </c>
      <c r="N54" s="18" t="s">
        <v>62</v>
      </c>
      <c r="O54" s="18" t="s">
        <v>62</v>
      </c>
      <c r="P54" s="37"/>
    </row>
    <row r="55" spans="2:16" x14ac:dyDescent="0.25">
      <c r="B55" s="35"/>
      <c r="C55" s="28"/>
      <c r="D55" s="28"/>
      <c r="E55" s="36"/>
      <c r="F55" s="43"/>
      <c r="G55" s="36"/>
      <c r="H55" s="36"/>
      <c r="M55" s="52" t="s">
        <v>66</v>
      </c>
      <c r="N55" s="21">
        <f>+K52/N52</f>
        <v>7.7755165781195096E-2</v>
      </c>
      <c r="O55" s="21">
        <f>+K52/O52</f>
        <v>0.31692644132996117</v>
      </c>
      <c r="P55" s="37"/>
    </row>
    <row r="56" spans="2:16" x14ac:dyDescent="0.25">
      <c r="B56" s="35"/>
      <c r="M56" s="57" t="s">
        <v>27</v>
      </c>
      <c r="N56" s="57" t="s">
        <v>62</v>
      </c>
      <c r="O56" s="57" t="s">
        <v>62</v>
      </c>
      <c r="P56" s="37"/>
    </row>
    <row r="57" spans="2:16" x14ac:dyDescent="0.25">
      <c r="B57" s="35"/>
      <c r="D57" s="56"/>
      <c r="E57" s="56"/>
      <c r="F57" s="56"/>
      <c r="G57" s="56"/>
      <c r="H57" s="56"/>
      <c r="I57" s="56"/>
      <c r="J57" s="56"/>
      <c r="K57" s="56"/>
      <c r="L57" s="56"/>
      <c r="M57" s="52" t="s">
        <v>66</v>
      </c>
      <c r="N57" s="21">
        <v>9.2423339383692335E-2</v>
      </c>
      <c r="O57" s="21">
        <v>0.27650288892925667</v>
      </c>
      <c r="P57" s="37"/>
    </row>
    <row r="58" spans="2:16" x14ac:dyDescent="0.25">
      <c r="B58" s="35"/>
      <c r="D58" s="142" t="s">
        <v>31</v>
      </c>
      <c r="E58" s="142"/>
      <c r="F58" s="142"/>
      <c r="G58" s="142"/>
      <c r="H58" s="142"/>
      <c r="I58" s="142"/>
      <c r="J58" s="142"/>
      <c r="K58" s="142"/>
      <c r="L58" s="142"/>
      <c r="M58" s="142"/>
      <c r="P58" s="37"/>
    </row>
    <row r="59" spans="2:16" x14ac:dyDescent="0.25">
      <c r="B59" s="35"/>
      <c r="D59" s="143" t="s">
        <v>59</v>
      </c>
      <c r="E59" s="143"/>
      <c r="F59" s="143"/>
      <c r="G59" s="143"/>
      <c r="H59" s="143"/>
      <c r="I59" s="143"/>
      <c r="J59" s="143"/>
      <c r="K59" s="143"/>
      <c r="L59" s="143"/>
      <c r="M59" s="143"/>
      <c r="P59" s="37"/>
    </row>
    <row r="60" spans="2:16" x14ac:dyDescent="0.25">
      <c r="B60" s="35"/>
      <c r="D60" s="148"/>
      <c r="E60" s="148"/>
      <c r="F60" s="25">
        <v>2012</v>
      </c>
      <c r="G60" s="25">
        <v>2013</v>
      </c>
      <c r="H60" s="25">
        <v>2014</v>
      </c>
      <c r="I60" s="25">
        <v>2015</v>
      </c>
      <c r="J60" s="25">
        <v>2016</v>
      </c>
      <c r="K60" s="25">
        <v>2017</v>
      </c>
      <c r="L60" s="26" t="s">
        <v>41</v>
      </c>
      <c r="M60" s="27" t="s">
        <v>42</v>
      </c>
      <c r="O60" s="54"/>
      <c r="P60" s="37"/>
    </row>
    <row r="61" spans="2:16" x14ac:dyDescent="0.25">
      <c r="B61" s="35"/>
      <c r="D61" s="147" t="s">
        <v>22</v>
      </c>
      <c r="E61" s="147"/>
      <c r="F61" s="19">
        <f>+Arequipa!F62+Cusco!F62+'Madre de Dios'!F62+Moquegua!F62+Puno!F62+Tacna!F62</f>
        <v>247.00155483999998</v>
      </c>
      <c r="G61" s="19">
        <f>+Arequipa!G62+Cusco!G62+'Madre de Dios'!G62+Moquegua!G62+Puno!G62+Tacna!G62</f>
        <v>421.73016434000004</v>
      </c>
      <c r="H61" s="19">
        <f>+Arequipa!H62+Cusco!H62+'Madre de Dios'!H62+Moquegua!H62+Puno!H62+Tacna!H62</f>
        <v>279.09745880999998</v>
      </c>
      <c r="I61" s="19">
        <f>+Arequipa!I62+Cusco!I62+'Madre de Dios'!I62+Moquegua!I62+Puno!I62+Tacna!I62</f>
        <v>320.16936753000005</v>
      </c>
      <c r="J61" s="19">
        <f>+Arequipa!J62+Cusco!J62+'Madre de Dios'!J62+Moquegua!J62+Puno!J62+Tacna!J62</f>
        <v>861.37936000000002</v>
      </c>
      <c r="K61" s="19">
        <f>+Arequipa!K62+Cusco!K62+'Madre de Dios'!K62+Moquegua!K62+Puno!K62+Tacna!K62</f>
        <v>700.49073365999993</v>
      </c>
      <c r="L61" s="58">
        <f>+IFERROR(K61/J61-1,0)</f>
        <v>-0.18678021997183691</v>
      </c>
      <c r="M61" s="59">
        <f>+K61-J61</f>
        <v>-160.88862634000009</v>
      </c>
      <c r="O61" s="54"/>
      <c r="P61" s="37"/>
    </row>
    <row r="62" spans="2:16" x14ac:dyDescent="0.25">
      <c r="B62" s="35"/>
      <c r="D62" s="141" t="s">
        <v>23</v>
      </c>
      <c r="E62" s="141"/>
      <c r="F62" s="19">
        <f>+Arequipa!F63+Cusco!F63+'Madre de Dios'!F63+Moquegua!F63+Puno!F63+Tacna!F63</f>
        <v>939.81424287000016</v>
      </c>
      <c r="G62" s="19">
        <f>+Arequipa!G63+Cusco!G63+'Madre de Dios'!G63+Moquegua!G63+Puno!G63+Tacna!G63</f>
        <v>1157.86430081</v>
      </c>
      <c r="H62" s="19">
        <f>+Arequipa!H63+Cusco!H63+'Madre de Dios'!H63+Moquegua!H63+Puno!H63+Tacna!H63</f>
        <v>958.50903843000003</v>
      </c>
      <c r="I62" s="19">
        <f>+Arequipa!I63+Cusco!I63+'Madre de Dios'!I63+Moquegua!I63+Puno!I63+Tacna!I63</f>
        <v>1283.8101398399999</v>
      </c>
      <c r="J62" s="19">
        <f>+Arequipa!J63+Cusco!J63+'Madre de Dios'!J63+Moquegua!J63+Puno!J63+Tacna!J63</f>
        <v>1513.1786999999999</v>
      </c>
      <c r="K62" s="19">
        <f>+Arequipa!K63+Cusco!K63+'Madre de Dios'!K63+Moquegua!K63+Puno!K63+Tacna!K63</f>
        <v>1509.7517827199999</v>
      </c>
      <c r="L62" s="58">
        <f t="shared" ref="L62:L68" si="9">+IFERROR(K62/J62-1,0)</f>
        <v>-2.2647141940340676E-3</v>
      </c>
      <c r="M62" s="59">
        <f t="shared" ref="M62:M68" si="10">+K62-J62</f>
        <v>-3.4269172799999978</v>
      </c>
      <c r="O62" s="54"/>
      <c r="P62" s="37"/>
    </row>
    <row r="63" spans="2:16" x14ac:dyDescent="0.25">
      <c r="B63" s="35"/>
      <c r="D63" s="141" t="s">
        <v>24</v>
      </c>
      <c r="E63" s="141"/>
      <c r="F63" s="19">
        <f>+Arequipa!F64+Cusco!F64+'Madre de Dios'!F64+Moquegua!F64+Puno!F64+Tacna!F64</f>
        <v>1617.5403323200003</v>
      </c>
      <c r="G63" s="19">
        <f>+Arequipa!G64+Cusco!G64+'Madre de Dios'!G64+Moquegua!G64+Puno!G64+Tacna!G64</f>
        <v>2015.8907826699999</v>
      </c>
      <c r="H63" s="19">
        <f>+Arequipa!H64+Cusco!H64+'Madre de Dios'!H64+Moquegua!H64+Puno!H64+Tacna!H64</f>
        <v>2256.8820857200003</v>
      </c>
      <c r="I63" s="19">
        <f>+Arequipa!I64+Cusco!I64+'Madre de Dios'!I64+Moquegua!I64+Puno!I64+Tacna!I64</f>
        <v>2347.91172456</v>
      </c>
      <c r="J63" s="19">
        <f>+Arequipa!J64+Cusco!J64+'Madre de Dios'!J64+Moquegua!J64+Puno!J64+Tacna!J64</f>
        <v>2483.97399</v>
      </c>
      <c r="K63" s="19">
        <f>+Arequipa!K64+Cusco!K64+'Madre de Dios'!K64+Moquegua!K64+Puno!K64+Tacna!K64</f>
        <v>2653.9223977299998</v>
      </c>
      <c r="L63" s="58">
        <f t="shared" si="9"/>
        <v>6.8417949791012012E-2</v>
      </c>
      <c r="M63" s="59">
        <f t="shared" si="10"/>
        <v>169.94840772999987</v>
      </c>
      <c r="O63" s="54"/>
      <c r="P63" s="37"/>
    </row>
    <row r="64" spans="2:16" x14ac:dyDescent="0.25">
      <c r="B64" s="35"/>
      <c r="D64" s="141" t="s">
        <v>25</v>
      </c>
      <c r="E64" s="141"/>
      <c r="F64" s="19">
        <f>+Arequipa!F65+Cusco!F65+'Madre de Dios'!F65+Moquegua!F65+Puno!F65+Tacna!F65</f>
        <v>3819.2324477099992</v>
      </c>
      <c r="G64" s="19">
        <f>+Arequipa!G65+Cusco!G65+'Madre de Dios'!G65+Moquegua!G65+Puno!G65+Tacna!G65</f>
        <v>4547.241158920001</v>
      </c>
      <c r="H64" s="19">
        <f>+Arequipa!H65+Cusco!H65+'Madre de Dios'!H65+Moquegua!H65+Puno!H65+Tacna!H65</f>
        <v>4758.6777966299996</v>
      </c>
      <c r="I64" s="19">
        <f>+Arequipa!I65+Cusco!I65+'Madre de Dios'!I65+Moquegua!I65+Puno!I65+Tacna!I65</f>
        <v>4776.9993155600005</v>
      </c>
      <c r="J64" s="19">
        <f>+Arequipa!J65+Cusco!J65+'Madre de Dios'!J65+Moquegua!J65+Puno!J65+Tacna!J65</f>
        <v>5340.6835300000002</v>
      </c>
      <c r="K64" s="19">
        <f>+Arequipa!K65+Cusco!K65+'Madre de Dios'!K65+Moquegua!K65+Puno!K65+Tacna!K65</f>
        <v>6020.4489333100018</v>
      </c>
      <c r="L64" s="58">
        <f t="shared" si="9"/>
        <v>0.12728059985048423</v>
      </c>
      <c r="M64" s="59">
        <f t="shared" si="10"/>
        <v>679.7654033100016</v>
      </c>
      <c r="O64" s="54"/>
      <c r="P64" s="37"/>
    </row>
    <row r="65" spans="2:22" x14ac:dyDescent="0.25">
      <c r="B65" s="35"/>
      <c r="D65" s="141" t="s">
        <v>26</v>
      </c>
      <c r="E65" s="141"/>
      <c r="F65" s="19">
        <f>+Arequipa!F66+Cusco!F66+'Madre de Dios'!F66+Moquegua!F66+Puno!F66+Tacna!F66</f>
        <v>2085.3026473100003</v>
      </c>
      <c r="G65" s="19">
        <f>+Arequipa!G66+Cusco!G66+'Madre de Dios'!G66+Moquegua!G66+Puno!G66+Tacna!G66</f>
        <v>2171.9716492699999</v>
      </c>
      <c r="H65" s="19">
        <f>+Arequipa!H66+Cusco!H66+'Madre de Dios'!H66+Moquegua!H66+Puno!H66+Tacna!H66</f>
        <v>2238.7686604099999</v>
      </c>
      <c r="I65" s="19">
        <f>+Arequipa!I66+Cusco!I66+'Madre de Dios'!I66+Moquegua!I66+Puno!I66+Tacna!I66</f>
        <v>2179.6679951099995</v>
      </c>
      <c r="J65" s="19">
        <f>+Arequipa!J66+Cusco!J66+'Madre de Dios'!J66+Moquegua!J66+Puno!J66+Tacna!J66</f>
        <v>2364.9907099999996</v>
      </c>
      <c r="K65" s="19">
        <f>+Arequipa!K66+Cusco!K66+'Madre de Dios'!K66+Moquegua!K66+Puno!K66+Tacna!K66</f>
        <v>2545.1624155700001</v>
      </c>
      <c r="L65" s="58">
        <f t="shared" si="9"/>
        <v>7.6182838608275461E-2</v>
      </c>
      <c r="M65" s="59">
        <f t="shared" si="10"/>
        <v>180.17170557000054</v>
      </c>
      <c r="O65" s="54"/>
      <c r="P65" s="37"/>
    </row>
    <row r="66" spans="2:22" x14ac:dyDescent="0.25">
      <c r="B66" s="35"/>
      <c r="D66" s="141" t="s">
        <v>27</v>
      </c>
      <c r="E66" s="141"/>
      <c r="F66" s="19">
        <f>+Arequipa!F67+Cusco!F67+'Madre de Dios'!F67+Moquegua!F67+Puno!F67+Tacna!F67</f>
        <v>2383.0477909200004</v>
      </c>
      <c r="G66" s="19">
        <f>+Arequipa!G67+Cusco!G67+'Madre de Dios'!G67+Moquegua!G67+Puno!G67+Tacna!G67</f>
        <v>3026.1840133700002</v>
      </c>
      <c r="H66" s="19">
        <f>+Arequipa!H67+Cusco!H67+'Madre de Dios'!H67+Moquegua!H67+Puno!H67+Tacna!H67</f>
        <v>3528.9861948799999</v>
      </c>
      <c r="I66" s="19">
        <f>+Arequipa!I67+Cusco!I67+'Madre de Dios'!I67+Moquegua!I67+Puno!I67+Tacna!I67</f>
        <v>3954.4828410300006</v>
      </c>
      <c r="J66" s="19">
        <f>+Arequipa!J67+Cusco!J67+'Madre de Dios'!J67+Moquegua!J67+Puno!J67+Tacna!J67</f>
        <v>4271.7663199999997</v>
      </c>
      <c r="K66" s="19">
        <f>+Arequipa!K67+Cusco!K67+'Madre de Dios'!K67+Moquegua!K67+Puno!K67+Tacna!K67</f>
        <v>4831.5849341600006</v>
      </c>
      <c r="L66" s="58">
        <f t="shared" si="9"/>
        <v>0.13105085162055419</v>
      </c>
      <c r="M66" s="59">
        <f t="shared" si="10"/>
        <v>559.81861416000083</v>
      </c>
      <c r="O66" s="54"/>
      <c r="P66" s="37"/>
    </row>
    <row r="67" spans="2:22" x14ac:dyDescent="0.25">
      <c r="B67" s="35"/>
      <c r="D67" s="141" t="s">
        <v>28</v>
      </c>
      <c r="E67" s="141"/>
      <c r="F67" s="19">
        <f>+Arequipa!F68+Cusco!F68+'Madre de Dios'!F68+Moquegua!F68+Puno!F68+Tacna!F68</f>
        <v>1358.3366054400003</v>
      </c>
      <c r="G67" s="19">
        <f>+Arequipa!G68+Cusco!G68+'Madre de Dios'!G68+Moquegua!G68+Puno!G68+Tacna!G68</f>
        <v>1706.51952383</v>
      </c>
      <c r="H67" s="19">
        <f>+Arequipa!H68+Cusco!H68+'Madre de Dios'!H68+Moquegua!H68+Puno!H68+Tacna!H68</f>
        <v>1971.0934170200003</v>
      </c>
      <c r="I67" s="19">
        <f>+Arequipa!I68+Cusco!I68+'Madre de Dios'!I68+Moquegua!I68+Puno!I68+Tacna!I68</f>
        <v>2262.4112748900006</v>
      </c>
      <c r="J67" s="19">
        <f>+Arequipa!J68+Cusco!J68+'Madre de Dios'!J68+Moquegua!J68+Puno!J68+Tacna!J68</f>
        <v>2285.5610300000003</v>
      </c>
      <c r="K67" s="19">
        <f>+Arequipa!K68+Cusco!K68+'Madre de Dios'!K68+Moquegua!K68+Puno!K68+Tacna!K68</f>
        <v>2338.7692914799995</v>
      </c>
      <c r="L67" s="58">
        <f t="shared" si="9"/>
        <v>2.3280175318704632E-2</v>
      </c>
      <c r="M67" s="59">
        <f t="shared" si="10"/>
        <v>53.208261479999237</v>
      </c>
      <c r="O67" s="54"/>
      <c r="P67" s="37"/>
    </row>
    <row r="68" spans="2:22" x14ac:dyDescent="0.25">
      <c r="B68" s="35"/>
      <c r="D68" s="141" t="s">
        <v>21</v>
      </c>
      <c r="E68" s="141"/>
      <c r="F68" s="19">
        <f t="shared" ref="F68:J68" si="11">SUM(F61:F67)</f>
        <v>12450.275621410001</v>
      </c>
      <c r="G68" s="19">
        <f t="shared" si="11"/>
        <v>15047.401593210003</v>
      </c>
      <c r="H68" s="19">
        <f t="shared" si="11"/>
        <v>15992.014651899999</v>
      </c>
      <c r="I68" s="19">
        <f t="shared" si="11"/>
        <v>17125.45265852</v>
      </c>
      <c r="J68" s="19">
        <f t="shared" si="11"/>
        <v>19121.533640000001</v>
      </c>
      <c r="K68" s="19">
        <f>SUM(K61:K67)</f>
        <v>20600.130488630002</v>
      </c>
      <c r="L68" s="58">
        <f t="shared" si="9"/>
        <v>7.7326268722345048E-2</v>
      </c>
      <c r="M68" s="59">
        <f t="shared" si="10"/>
        <v>1478.5968486300007</v>
      </c>
      <c r="O68" s="54"/>
      <c r="P68" s="37"/>
    </row>
    <row r="69" spans="2:22" x14ac:dyDescent="0.25">
      <c r="B69" s="35"/>
      <c r="C69" s="36"/>
      <c r="D69" s="144" t="s">
        <v>38</v>
      </c>
      <c r="E69" s="144"/>
      <c r="F69" s="144"/>
      <c r="G69" s="144"/>
      <c r="H69" s="144"/>
      <c r="I69" s="144"/>
      <c r="J69" s="144"/>
      <c r="K69" s="144"/>
      <c r="L69" s="144"/>
      <c r="M69" s="144"/>
      <c r="N69" s="36"/>
      <c r="O69" s="36"/>
      <c r="P69" s="37"/>
    </row>
    <row r="70" spans="2:22" x14ac:dyDescent="0.25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7"/>
    </row>
    <row r="71" spans="2:22" x14ac:dyDescent="0.25">
      <c r="B71" s="35"/>
      <c r="C71" s="36"/>
      <c r="D71" s="142" t="s">
        <v>60</v>
      </c>
      <c r="E71" s="142"/>
      <c r="F71" s="142"/>
      <c r="G71" s="142"/>
      <c r="H71" s="142"/>
      <c r="I71" s="142"/>
      <c r="J71" s="142"/>
      <c r="K71" s="142"/>
      <c r="L71" s="142"/>
      <c r="M71" s="142"/>
      <c r="N71" s="36"/>
      <c r="O71" s="36"/>
      <c r="P71" s="37"/>
    </row>
    <row r="72" spans="2:22" x14ac:dyDescent="0.25">
      <c r="B72" s="35"/>
      <c r="C72" s="36"/>
      <c r="D72" s="143" t="s">
        <v>59</v>
      </c>
      <c r="E72" s="143"/>
      <c r="F72" s="143"/>
      <c r="G72" s="143"/>
      <c r="H72" s="143"/>
      <c r="I72" s="143"/>
      <c r="J72" s="143"/>
      <c r="K72" s="143"/>
      <c r="L72" s="143"/>
      <c r="M72" s="143"/>
      <c r="N72" s="36"/>
      <c r="O72" s="36"/>
      <c r="P72" s="37"/>
      <c r="U72" s="47"/>
      <c r="V72" s="47"/>
    </row>
    <row r="73" spans="2:22" x14ac:dyDescent="0.25">
      <c r="B73" s="35"/>
      <c r="C73" s="36"/>
      <c r="D73" s="160"/>
      <c r="E73" s="160"/>
      <c r="F73" s="25">
        <v>2012</v>
      </c>
      <c r="G73" s="25">
        <v>2013</v>
      </c>
      <c r="H73" s="25">
        <v>2014</v>
      </c>
      <c r="I73" s="25">
        <v>2015</v>
      </c>
      <c r="J73" s="25">
        <v>2016</v>
      </c>
      <c r="K73" s="25">
        <v>2017</v>
      </c>
      <c r="L73" s="26" t="s">
        <v>41</v>
      </c>
      <c r="M73" s="27" t="s">
        <v>42</v>
      </c>
      <c r="N73" s="36"/>
      <c r="O73" s="27" t="s">
        <v>62</v>
      </c>
      <c r="P73" s="37"/>
      <c r="S73" s="48"/>
      <c r="T73" s="48"/>
      <c r="U73" s="47"/>
      <c r="V73" s="47"/>
    </row>
    <row r="74" spans="2:22" x14ac:dyDescent="0.25">
      <c r="B74" s="35"/>
      <c r="C74" s="36"/>
      <c r="D74" s="52" t="s">
        <v>13</v>
      </c>
      <c r="E74" s="51"/>
      <c r="F74" s="19">
        <f>+Arequipa!F75+Cusco!F75+'Madre de Dios'!F75+Moquegua!F75+Puno!F75+Tacna!F75</f>
        <v>1338.17275232</v>
      </c>
      <c r="G74" s="19">
        <f>+Arequipa!G75+Cusco!G75+'Madre de Dios'!G75+Moquegua!G75+Puno!G75+Tacna!G75</f>
        <v>1743.6948116700003</v>
      </c>
      <c r="H74" s="19">
        <f>+Arequipa!H75+Cusco!H75+'Madre de Dios'!H75+Moquegua!H75+Puno!H75+Tacna!H75</f>
        <v>2119.4209510200003</v>
      </c>
      <c r="I74" s="19">
        <f>+Arequipa!I75+Cusco!I75+'Madre de Dios'!I75+Moquegua!I75+Puno!I75+Tacna!I75</f>
        <v>2631.5253692599999</v>
      </c>
      <c r="J74" s="19">
        <f>+Arequipa!J75+Cusco!J75+'Madre de Dios'!J75+Moquegua!J75+Puno!J75+Tacna!J75</f>
        <v>2819.9284900000002</v>
      </c>
      <c r="K74" s="19">
        <f>+Arequipa!K75+Cusco!K75+'Madre de Dios'!K75+Moquegua!K75+Puno!K75+Tacna!K75</f>
        <v>3088.86604635</v>
      </c>
      <c r="L74" s="58">
        <f>+IFERROR(K74/J74-1,0)</f>
        <v>9.5370346199807221E-2</v>
      </c>
      <c r="M74" s="59">
        <f>+K74-J74</f>
        <v>268.9375563499998</v>
      </c>
      <c r="N74" s="36"/>
      <c r="O74" s="60">
        <f>+K74/K$79</f>
        <v>0.63930699520798517</v>
      </c>
      <c r="P74" s="37"/>
      <c r="S74" s="48"/>
      <c r="T74" s="48"/>
      <c r="U74" s="47"/>
      <c r="V74" s="47"/>
    </row>
    <row r="75" spans="2:22" x14ac:dyDescent="0.25">
      <c r="B75" s="35"/>
      <c r="C75" s="36"/>
      <c r="D75" s="52" t="s">
        <v>15</v>
      </c>
      <c r="E75" s="51"/>
      <c r="F75" s="19">
        <f>+Arequipa!F76+Cusco!F76+'Madre de Dios'!F76+Moquegua!F76+Puno!F76+Tacna!F76</f>
        <v>629.5539236699999</v>
      </c>
      <c r="G75" s="19">
        <f>+Arequipa!G76+Cusco!G76+'Madre de Dios'!G76+Moquegua!G76+Puno!G76+Tacna!G76</f>
        <v>721.45041645999993</v>
      </c>
      <c r="H75" s="19">
        <f>+Arequipa!H76+Cusco!H76+'Madre de Dios'!H76+Moquegua!H76+Puno!H76+Tacna!H76</f>
        <v>751.00317161999999</v>
      </c>
      <c r="I75" s="19">
        <f>+Arequipa!I76+Cusco!I76+'Madre de Dios'!I76+Moquegua!I76+Puno!I76+Tacna!I76</f>
        <v>755.4406068400001</v>
      </c>
      <c r="J75" s="19">
        <f>+Arequipa!J76+Cusco!J76+'Madre de Dios'!J76+Moquegua!J76+Puno!J76+Tacna!J76</f>
        <v>855.89280999999994</v>
      </c>
      <c r="K75" s="19">
        <f>+Arequipa!K76+Cusco!K76+'Madre de Dios'!K76+Moquegua!K76+Puno!K76+Tacna!K76</f>
        <v>1065.73642806</v>
      </c>
      <c r="L75" s="58">
        <f t="shared" ref="L75:L79" si="12">+IFERROR(K75/J75-1,0)</f>
        <v>0.24517511493057187</v>
      </c>
      <c r="M75" s="59">
        <f t="shared" ref="M75:M79" si="13">+K75-J75</f>
        <v>209.84361806000004</v>
      </c>
      <c r="N75" s="36"/>
      <c r="O75" s="60">
        <f t="shared" ref="O75:O79" si="14">+K75/K$79</f>
        <v>0.22057698303616485</v>
      </c>
      <c r="P75" s="37"/>
      <c r="S75" s="48"/>
      <c r="T75" s="48"/>
      <c r="U75" s="47"/>
      <c r="V75" s="47"/>
    </row>
    <row r="76" spans="2:22" x14ac:dyDescent="0.25">
      <c r="B76" s="35"/>
      <c r="C76" s="36"/>
      <c r="D76" s="52" t="s">
        <v>16</v>
      </c>
      <c r="E76" s="51"/>
      <c r="F76" s="19">
        <f>+Arequipa!F77+Cusco!F77+'Madre de Dios'!F77+Moquegua!F77+Puno!F77+Tacna!F77</f>
        <v>71.128821429999988</v>
      </c>
      <c r="G76" s="19">
        <f>+Arequipa!G77+Cusco!G77+'Madre de Dios'!G77+Moquegua!G77+Puno!G77+Tacna!G77</f>
        <v>72.345503890000003</v>
      </c>
      <c r="H76" s="19">
        <f>+Arequipa!H77+Cusco!H77+'Madre de Dios'!H77+Moquegua!H77+Puno!H77+Tacna!H77</f>
        <v>75.990890379999996</v>
      </c>
      <c r="I76" s="19">
        <f>+Arequipa!I77+Cusco!I77+'Madre de Dios'!I77+Moquegua!I77+Puno!I77+Tacna!I77</f>
        <v>75.36209676</v>
      </c>
      <c r="J76" s="19">
        <f>+Arequipa!J77+Cusco!J77+'Madre de Dios'!J77+Moquegua!J77+Puno!J77+Tacna!J77</f>
        <v>36.120820000000002</v>
      </c>
      <c r="K76" s="19">
        <f>+Arequipa!K77+Cusco!K77+'Madre de Dios'!K77+Moquegua!K77+Puno!K77+Tacna!K77</f>
        <v>41.506618740000008</v>
      </c>
      <c r="L76" s="58">
        <f t="shared" si="12"/>
        <v>0.14910510724839598</v>
      </c>
      <c r="M76" s="59">
        <f t="shared" si="13"/>
        <v>5.3857987400000056</v>
      </c>
      <c r="N76" s="36"/>
      <c r="O76" s="60">
        <f t="shared" si="14"/>
        <v>8.5906838657729585E-3</v>
      </c>
      <c r="P76" s="37"/>
      <c r="S76" s="48"/>
      <c r="T76" s="48"/>
      <c r="U76" s="47"/>
      <c r="V76" s="47"/>
    </row>
    <row r="77" spans="2:22" x14ac:dyDescent="0.25">
      <c r="B77" s="35"/>
      <c r="C77" s="36"/>
      <c r="D77" s="52" t="s">
        <v>17</v>
      </c>
      <c r="E77" s="51"/>
      <c r="F77" s="19">
        <f>+Arequipa!F78+Cusco!F78+'Madre de Dios'!F78+Moquegua!F78+Puno!F78+Tacna!F78</f>
        <v>55.353989950000006</v>
      </c>
      <c r="G77" s="19">
        <f>+Arequipa!G78+Cusco!G78+'Madre de Dios'!G78+Moquegua!G78+Puno!G78+Tacna!G78</f>
        <v>63.365656600000008</v>
      </c>
      <c r="H77" s="19">
        <f>+Arequipa!H78+Cusco!H78+'Madre de Dios'!H78+Moquegua!H78+Puno!H78+Tacna!H78</f>
        <v>44.378376499999995</v>
      </c>
      <c r="I77" s="19">
        <f>+Arequipa!I78+Cusco!I78+'Madre de Dios'!I78+Moquegua!I78+Puno!I78+Tacna!I78</f>
        <v>30.739771780000002</v>
      </c>
      <c r="J77" s="19">
        <f>+Arequipa!J78+Cusco!J78+'Madre de Dios'!J78+Moquegua!J78+Puno!J78+Tacna!J78</f>
        <v>11.695559999999999</v>
      </c>
      <c r="K77" s="19">
        <f>+Arequipa!K78+Cusco!K78+'Madre de Dios'!K78+Moquegua!K78+Puno!K78+Tacna!K78</f>
        <v>18.79340079</v>
      </c>
      <c r="L77" s="58">
        <f t="shared" si="12"/>
        <v>0.60688336343022486</v>
      </c>
      <c r="M77" s="59">
        <f t="shared" si="13"/>
        <v>7.0978407900000011</v>
      </c>
      <c r="N77" s="36"/>
      <c r="O77" s="60">
        <f t="shared" si="14"/>
        <v>3.8896968688531077E-3</v>
      </c>
      <c r="P77" s="37"/>
    </row>
    <row r="78" spans="2:22" x14ac:dyDescent="0.25">
      <c r="B78" s="35"/>
      <c r="C78" s="36"/>
      <c r="D78" s="52" t="s">
        <v>14</v>
      </c>
      <c r="E78" s="51"/>
      <c r="F78" s="19">
        <f>+Arequipa!F79+Cusco!F79+'Madre de Dios'!F79+Moquegua!F79+Puno!F79+Tacna!F79</f>
        <v>288.83830355000003</v>
      </c>
      <c r="G78" s="19">
        <f>+Arequipa!G79+Cusco!G79+'Madre de Dios'!G79+Moquegua!G79+Puno!G79+Tacna!G79</f>
        <v>425.32762474999998</v>
      </c>
      <c r="H78" s="19">
        <f>+Arequipa!H79+Cusco!H79+'Madre de Dios'!H79+Moquegua!H79+Puno!H79+Tacna!H79</f>
        <v>538.19280535999997</v>
      </c>
      <c r="I78" s="19">
        <f>+Arequipa!I79+Cusco!I79+'Madre de Dios'!I79+Moquegua!I79+Puno!I79+Tacna!I79</f>
        <v>461.41499639000006</v>
      </c>
      <c r="J78" s="19">
        <f>+Arequipa!J79+Cusco!J79+'Madre de Dios'!J79+Moquegua!J79+Puno!J79+Tacna!J79</f>
        <v>548.12864000000013</v>
      </c>
      <c r="K78" s="19">
        <f>+Arequipa!K79+Cusco!K79+'Madre de Dios'!K79+Moquegua!K79+Puno!K79+Tacna!K79</f>
        <v>616.68244021999999</v>
      </c>
      <c r="L78" s="58">
        <f t="shared" si="12"/>
        <v>0.12506881636398326</v>
      </c>
      <c r="M78" s="59">
        <f t="shared" si="13"/>
        <v>68.553800219999857</v>
      </c>
      <c r="N78" s="36"/>
      <c r="O78" s="60">
        <f t="shared" si="14"/>
        <v>0.12763564102122402</v>
      </c>
      <c r="P78" s="37"/>
    </row>
    <row r="79" spans="2:22" x14ac:dyDescent="0.25">
      <c r="B79" s="35"/>
      <c r="C79" s="36"/>
      <c r="D79" s="52" t="s">
        <v>21</v>
      </c>
      <c r="E79" s="51"/>
      <c r="F79" s="19">
        <f t="shared" ref="F79:J79" si="15">SUM(F74:F78)</f>
        <v>2383.0477909199999</v>
      </c>
      <c r="G79" s="19">
        <f t="shared" si="15"/>
        <v>3026.1840133700002</v>
      </c>
      <c r="H79" s="19">
        <f t="shared" si="15"/>
        <v>3528.9861948800003</v>
      </c>
      <c r="I79" s="19">
        <f t="shared" si="15"/>
        <v>3954.4828410300001</v>
      </c>
      <c r="J79" s="19">
        <f t="shared" si="15"/>
        <v>4271.7663200000006</v>
      </c>
      <c r="K79" s="19">
        <f>SUM(K74:K78)</f>
        <v>4831.5849341599996</v>
      </c>
      <c r="L79" s="58">
        <f t="shared" si="12"/>
        <v>0.13105085162055374</v>
      </c>
      <c r="M79" s="59">
        <f t="shared" si="13"/>
        <v>559.81861415999902</v>
      </c>
      <c r="N79" s="36"/>
      <c r="O79" s="60">
        <f t="shared" si="14"/>
        <v>1</v>
      </c>
      <c r="P79" s="37"/>
    </row>
    <row r="80" spans="2:22" x14ac:dyDescent="0.25">
      <c r="B80" s="35"/>
      <c r="C80" s="36"/>
      <c r="D80" s="144" t="s">
        <v>38</v>
      </c>
      <c r="E80" s="144"/>
      <c r="F80" s="144"/>
      <c r="G80" s="144"/>
      <c r="H80" s="144"/>
      <c r="I80" s="144"/>
      <c r="J80" s="144"/>
      <c r="K80" s="144"/>
      <c r="L80" s="144"/>
      <c r="M80" s="144"/>
      <c r="N80" s="36"/>
      <c r="O80" s="36"/>
      <c r="P80" s="37"/>
    </row>
    <row r="81" spans="1:23" x14ac:dyDescent="0.25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R81" s="110"/>
      <c r="S81" s="110"/>
      <c r="T81" s="110"/>
      <c r="U81" s="110"/>
      <c r="V81" s="110"/>
      <c r="W81" s="110"/>
    </row>
    <row r="82" spans="1:23" x14ac:dyDescent="0.25">
      <c r="B82" s="35"/>
      <c r="C82" s="36"/>
      <c r="D82" s="36"/>
      <c r="E82" s="36"/>
      <c r="F82" s="36"/>
      <c r="G82" s="36"/>
      <c r="H82" s="36"/>
      <c r="O82" s="36"/>
      <c r="P82" s="37"/>
      <c r="R82" s="110"/>
      <c r="S82" s="110"/>
      <c r="T82" s="131"/>
      <c r="U82" s="131"/>
      <c r="V82" s="132"/>
      <c r="W82" s="111"/>
    </row>
    <row r="83" spans="1:23" x14ac:dyDescent="0.25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R83" s="110"/>
      <c r="S83" s="110"/>
      <c r="T83" s="131"/>
      <c r="U83" s="131"/>
      <c r="V83" s="132"/>
      <c r="W83" s="111"/>
    </row>
    <row r="84" spans="1:23" x14ac:dyDescent="0.25">
      <c r="R84" s="110"/>
      <c r="S84" s="110"/>
      <c r="T84" s="131"/>
      <c r="U84" s="131"/>
      <c r="V84" s="132"/>
      <c r="W84" s="111"/>
    </row>
    <row r="85" spans="1:23" x14ac:dyDescent="0.25">
      <c r="B85" s="14" t="s">
        <v>39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81"/>
      <c r="R85" s="110"/>
      <c r="S85" s="110"/>
      <c r="T85" s="131"/>
      <c r="U85" s="131"/>
      <c r="V85" s="132"/>
      <c r="W85" s="111"/>
    </row>
    <row r="86" spans="1:23" x14ac:dyDescent="0.25"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1"/>
      <c r="R86" s="110"/>
      <c r="S86" s="110"/>
      <c r="T86" s="131" t="s">
        <v>98</v>
      </c>
      <c r="U86" s="131" t="s">
        <v>99</v>
      </c>
      <c r="V86" s="132"/>
      <c r="W86" s="111"/>
    </row>
    <row r="87" spans="1:23" x14ac:dyDescent="0.25">
      <c r="B87" s="16"/>
      <c r="C87" s="17"/>
      <c r="D87" s="17"/>
      <c r="E87" s="158" t="s">
        <v>32</v>
      </c>
      <c r="F87" s="158"/>
      <c r="G87" s="158"/>
      <c r="H87" s="158"/>
      <c r="I87" s="158"/>
      <c r="J87" s="158"/>
      <c r="K87" s="158"/>
      <c r="L87" s="158"/>
      <c r="M87" s="158"/>
      <c r="N87" s="17"/>
      <c r="O87" s="17"/>
      <c r="P87" s="11"/>
      <c r="R87" s="110"/>
      <c r="S87" s="110">
        <v>2012</v>
      </c>
      <c r="T87" s="133">
        <v>2.9394722917957826E-2</v>
      </c>
      <c r="U87" s="133">
        <v>0.24792051547498972</v>
      </c>
      <c r="V87" s="132"/>
      <c r="W87" s="111"/>
    </row>
    <row r="88" spans="1:23" x14ac:dyDescent="0.25">
      <c r="A88" s="11"/>
      <c r="B88" s="16"/>
      <c r="C88" s="17"/>
      <c r="D88" s="17"/>
      <c r="E88" s="159" t="s">
        <v>43</v>
      </c>
      <c r="F88" s="159"/>
      <c r="G88" s="159"/>
      <c r="H88" s="159"/>
      <c r="I88" s="159"/>
      <c r="J88" s="159"/>
      <c r="K88" s="159"/>
      <c r="L88" s="159"/>
      <c r="M88" s="159"/>
      <c r="N88" s="17"/>
      <c r="O88" s="17"/>
      <c r="P88" s="11"/>
      <c r="R88" s="110"/>
      <c r="S88" s="110">
        <v>2013</v>
      </c>
      <c r="T88" s="134">
        <v>3.489206027317443E-2</v>
      </c>
      <c r="U88" s="134">
        <v>0.20859987768735633</v>
      </c>
      <c r="V88" s="111"/>
      <c r="W88" s="111"/>
    </row>
    <row r="89" spans="1:23" ht="24" x14ac:dyDescent="0.25">
      <c r="A89" s="98"/>
      <c r="B89" s="16"/>
      <c r="C89" s="102">
        <v>12</v>
      </c>
      <c r="D89" s="101">
        <v>17</v>
      </c>
      <c r="E89" s="97" t="s">
        <v>40</v>
      </c>
      <c r="F89" s="97" t="s">
        <v>13</v>
      </c>
      <c r="G89" s="97" t="s">
        <v>33</v>
      </c>
      <c r="H89" s="97" t="s">
        <v>34</v>
      </c>
      <c r="I89" s="97" t="s">
        <v>35</v>
      </c>
      <c r="J89" s="97" t="s">
        <v>17</v>
      </c>
      <c r="K89" s="97" t="s">
        <v>36</v>
      </c>
      <c r="L89" s="97" t="s">
        <v>37</v>
      </c>
      <c r="M89" s="97" t="s">
        <v>1</v>
      </c>
      <c r="N89" s="17"/>
      <c r="O89" s="17"/>
      <c r="P89" s="11"/>
      <c r="R89" s="110"/>
      <c r="S89" s="110">
        <v>2014</v>
      </c>
      <c r="T89" s="134">
        <v>4.2755515996076382E-2</v>
      </c>
      <c r="U89" s="134">
        <v>6.2775825635985383E-2</v>
      </c>
      <c r="V89" s="111"/>
      <c r="W89" s="111"/>
    </row>
    <row r="90" spans="1:23" x14ac:dyDescent="0.25">
      <c r="A90" s="98"/>
      <c r="B90" s="89" t="s">
        <v>54</v>
      </c>
      <c r="C90" s="100">
        <f>+'Madre de Dios'!M91</f>
        <v>6.9070702937765169E-2</v>
      </c>
      <c r="D90" s="99">
        <v>6.5711742942420423E-2</v>
      </c>
      <c r="E90" s="95">
        <v>2012</v>
      </c>
      <c r="F90" s="96">
        <v>2.1669487182272875E-2</v>
      </c>
      <c r="G90" s="96">
        <v>3.5585242626135792E-2</v>
      </c>
      <c r="H90" s="96">
        <v>4.4193209825471147E-2</v>
      </c>
      <c r="I90" s="96">
        <v>3.5715122809171905E-2</v>
      </c>
      <c r="J90" s="96">
        <v>4.5771393263478427E-2</v>
      </c>
      <c r="K90" s="96">
        <v>5.2116424782246915E-3</v>
      </c>
      <c r="L90" s="96">
        <v>2.7015944283932201E-2</v>
      </c>
      <c r="M90" s="96">
        <v>2.9394722917957826E-2</v>
      </c>
      <c r="N90" s="17"/>
      <c r="P90" s="98"/>
      <c r="R90" s="110"/>
      <c r="S90" s="110">
        <v>2015</v>
      </c>
      <c r="T90" s="135">
        <v>4.8597217517696543E-2</v>
      </c>
      <c r="U90" s="135">
        <v>7.0875248134251612E-2</v>
      </c>
      <c r="V90" s="110"/>
      <c r="W90" s="110"/>
    </row>
    <row r="91" spans="1:23" x14ac:dyDescent="0.25">
      <c r="A91" s="98"/>
      <c r="B91" s="89" t="s">
        <v>56</v>
      </c>
      <c r="C91" s="100">
        <f>+Puno!M91</f>
        <v>3.6415853800807974E-2</v>
      </c>
      <c r="D91" s="99">
        <v>5.1689785697200639E-2</v>
      </c>
      <c r="E91" s="95">
        <v>2013</v>
      </c>
      <c r="F91" s="96">
        <v>2.630899027429303E-2</v>
      </c>
      <c r="G91" s="96">
        <v>4.3291756197489983E-2</v>
      </c>
      <c r="H91" s="96">
        <v>5.122045136881833E-2</v>
      </c>
      <c r="I91" s="96">
        <v>3.730131563423484E-2</v>
      </c>
      <c r="J91" s="96">
        <v>5.8387630599543869E-2</v>
      </c>
      <c r="K91" s="96">
        <v>7.070203952377889E-3</v>
      </c>
      <c r="L91" s="96">
        <v>1.102804971547411E-2</v>
      </c>
      <c r="M91" s="96">
        <v>3.489206027317443E-2</v>
      </c>
      <c r="N91" s="17"/>
      <c r="P91" s="98"/>
      <c r="R91" s="110"/>
      <c r="S91" s="110">
        <v>2016</v>
      </c>
      <c r="T91" s="135">
        <v>4.8444120153866635E-2</v>
      </c>
      <c r="U91" s="135">
        <v>0.11655639248092764</v>
      </c>
      <c r="V91" s="110"/>
      <c r="W91" s="110"/>
    </row>
    <row r="92" spans="1:23" x14ac:dyDescent="0.25">
      <c r="A92" s="98"/>
      <c r="B92" s="89" t="s">
        <v>53</v>
      </c>
      <c r="C92" s="100">
        <f>+Cusco!M91</f>
        <v>3.0408786197566973E-2</v>
      </c>
      <c r="D92" s="99">
        <v>4.8442301496215326E-2</v>
      </c>
      <c r="E92" s="95">
        <v>2014</v>
      </c>
      <c r="F92" s="96">
        <v>3.0738233632791809E-2</v>
      </c>
      <c r="G92" s="96">
        <v>5.6674484718904981E-2</v>
      </c>
      <c r="H92" s="96">
        <v>6.4968678996090476E-2</v>
      </c>
      <c r="I92" s="96">
        <v>4.8815579785278236E-2</v>
      </c>
      <c r="J92" s="96">
        <v>6.876732584892864E-2</v>
      </c>
      <c r="K92" s="96">
        <v>7.2790322338667319E-3</v>
      </c>
      <c r="L92" s="96">
        <v>2.0715943381575012E-2</v>
      </c>
      <c r="M92" s="96">
        <v>4.2755515996076382E-2</v>
      </c>
      <c r="N92" s="17"/>
      <c r="P92" s="98"/>
      <c r="R92" s="110"/>
      <c r="S92" s="110">
        <v>2017</v>
      </c>
      <c r="T92" s="135">
        <v>4.3246372698369666E-2</v>
      </c>
      <c r="U92" s="135">
        <v>7.7326268722344826E-2</v>
      </c>
      <c r="V92" s="110"/>
      <c r="W92" s="110"/>
    </row>
    <row r="93" spans="1:23" x14ac:dyDescent="0.25">
      <c r="A93" s="98"/>
      <c r="B93" s="89" t="s">
        <v>57</v>
      </c>
      <c r="C93" s="100">
        <f>+Tacna!M91</f>
        <v>2.7946553037745223E-2</v>
      </c>
      <c r="D93" s="99">
        <v>4.6448132211837842E-2</v>
      </c>
      <c r="E93" s="95">
        <v>2015</v>
      </c>
      <c r="F93" s="96">
        <v>3.6590791656145288E-2</v>
      </c>
      <c r="G93" s="96">
        <v>7.4322825041086227E-2</v>
      </c>
      <c r="H93" s="96">
        <v>7.1137844401103031E-2</v>
      </c>
      <c r="I93" s="96">
        <v>6.2231847280450003E-2</v>
      </c>
      <c r="J93" s="96">
        <v>8.6032116833537897E-2</v>
      </c>
      <c r="K93" s="96">
        <v>9.5381549159236946E-3</v>
      </c>
      <c r="L93" s="96">
        <v>6.1178965632870036E-2</v>
      </c>
      <c r="M93" s="96">
        <v>4.8597217517696543E-2</v>
      </c>
      <c r="N93" s="17"/>
      <c r="P93" s="98"/>
      <c r="R93" s="110"/>
      <c r="S93" s="110"/>
      <c r="T93" s="110"/>
      <c r="U93" s="110"/>
      <c r="V93" s="110"/>
      <c r="W93" s="110"/>
    </row>
    <row r="94" spans="1:23" x14ac:dyDescent="0.25">
      <c r="A94" s="98"/>
      <c r="B94" s="89" t="s">
        <v>55</v>
      </c>
      <c r="C94" s="100">
        <f>+Moquegua!M91</f>
        <v>2.6324199227309632E-2</v>
      </c>
      <c r="D94" s="99">
        <v>3.9423695575372571E-2</v>
      </c>
      <c r="E94" s="95">
        <v>2016</v>
      </c>
      <c r="F94" s="96">
        <v>4.2595821764129356E-2</v>
      </c>
      <c r="G94" s="96">
        <v>6.7939587815435826E-2</v>
      </c>
      <c r="H94" s="96">
        <v>5.6981928475169336E-2</v>
      </c>
      <c r="I94" s="96">
        <v>8.4441207317373132E-2</v>
      </c>
      <c r="J94" s="96">
        <v>5.4166810491084662E-2</v>
      </c>
      <c r="K94" s="96">
        <v>1.1830294118302328E-2</v>
      </c>
      <c r="L94" s="96">
        <v>6.5537254334231257E-2</v>
      </c>
      <c r="M94" s="96">
        <v>4.8444120153866635E-2</v>
      </c>
      <c r="N94" s="17"/>
      <c r="P94" s="98"/>
      <c r="R94" s="110"/>
      <c r="S94" s="110"/>
      <c r="T94" s="110"/>
      <c r="U94" s="110"/>
      <c r="V94" s="110"/>
      <c r="W94" s="110"/>
    </row>
    <row r="95" spans="1:23" x14ac:dyDescent="0.25">
      <c r="A95" s="11"/>
      <c r="B95" s="89" t="s">
        <v>52</v>
      </c>
      <c r="C95" s="100">
        <f>+Arequipa!M91</f>
        <v>2.4431977146717895E-2</v>
      </c>
      <c r="D95" s="99">
        <v>3.7115102112933653E-2</v>
      </c>
      <c r="E95" s="95">
        <v>2017</v>
      </c>
      <c r="F95" s="96">
        <v>3.6506525583570849E-2</v>
      </c>
      <c r="G95" s="96">
        <v>5.7596221838159128E-2</v>
      </c>
      <c r="H95" s="96">
        <v>5.4584595179888562E-2</v>
      </c>
      <c r="I95" s="96">
        <v>6.0380499060992618E-2</v>
      </c>
      <c r="J95" s="96">
        <v>7.2862397843904747E-2</v>
      </c>
      <c r="K95" s="96">
        <v>1.3277365620725796E-2</v>
      </c>
      <c r="L95" s="96">
        <v>4.875777433883538E-2</v>
      </c>
      <c r="M95" s="96">
        <v>4.3246372698369666E-2</v>
      </c>
      <c r="N95" s="17"/>
      <c r="P95" s="98"/>
      <c r="R95" s="110"/>
      <c r="S95" s="110"/>
      <c r="T95" s="110"/>
      <c r="U95" s="110"/>
      <c r="V95" s="110"/>
      <c r="W95" s="110"/>
    </row>
    <row r="96" spans="1:23" x14ac:dyDescent="0.25">
      <c r="B96" s="16"/>
      <c r="C96" s="17"/>
      <c r="D96" s="17"/>
      <c r="E96" s="157" t="s">
        <v>44</v>
      </c>
      <c r="F96" s="157"/>
      <c r="G96" s="157"/>
      <c r="H96" s="157"/>
      <c r="I96" s="157"/>
      <c r="J96" s="157"/>
      <c r="K96" s="157"/>
      <c r="L96" s="157"/>
      <c r="M96" s="157"/>
      <c r="N96" s="17"/>
      <c r="O96" s="17"/>
      <c r="P96" s="11"/>
      <c r="R96" s="110"/>
      <c r="S96" s="110"/>
      <c r="T96" s="110"/>
      <c r="U96" s="110"/>
      <c r="V96" s="110"/>
      <c r="W96" s="110"/>
    </row>
    <row r="97" spans="2:23" x14ac:dyDescent="0.25">
      <c r="B97" s="16"/>
      <c r="C97" s="17"/>
      <c r="D97" s="17"/>
      <c r="E97" s="17"/>
      <c r="F97" s="3"/>
      <c r="G97" s="3"/>
      <c r="H97" s="3"/>
      <c r="I97" s="3"/>
      <c r="J97" s="3"/>
      <c r="K97" s="3"/>
      <c r="L97" s="3"/>
      <c r="M97" s="3"/>
      <c r="N97" s="3"/>
      <c r="O97" s="17"/>
      <c r="P97" s="11"/>
      <c r="R97" s="110"/>
      <c r="S97" s="110"/>
      <c r="T97" s="110"/>
      <c r="U97" s="110"/>
      <c r="V97" s="110"/>
      <c r="W97" s="110"/>
    </row>
    <row r="98" spans="2:23" x14ac:dyDescent="0.25"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5"/>
      <c r="R98" s="110"/>
      <c r="S98" s="110"/>
      <c r="T98" s="110"/>
      <c r="U98" s="110"/>
      <c r="V98" s="110"/>
      <c r="W98" s="110"/>
    </row>
    <row r="99" spans="2:23" x14ac:dyDescent="0.25">
      <c r="R99" s="110"/>
      <c r="S99" s="110"/>
      <c r="T99" s="110"/>
      <c r="U99" s="110"/>
      <c r="V99" s="110"/>
      <c r="W99" s="110"/>
    </row>
    <row r="100" spans="2:23" x14ac:dyDescent="0.25">
      <c r="B100" s="14" t="s">
        <v>86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R100" s="136"/>
      <c r="S100" s="110"/>
      <c r="T100" s="110"/>
      <c r="U100" s="110"/>
      <c r="V100" s="110"/>
      <c r="W100" s="110"/>
    </row>
    <row r="101" spans="2:23" x14ac:dyDescent="0.25">
      <c r="B101" s="35"/>
      <c r="C101" s="149" t="s">
        <v>76</v>
      </c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36"/>
      <c r="O101" s="36"/>
      <c r="P101" s="37"/>
      <c r="R101" s="110"/>
      <c r="S101" s="110"/>
      <c r="T101" s="110"/>
      <c r="U101" s="110"/>
      <c r="V101" s="110"/>
      <c r="W101" s="110"/>
    </row>
    <row r="102" spans="2:23" x14ac:dyDescent="0.25">
      <c r="B102" s="35"/>
      <c r="C102" s="143" t="s">
        <v>78</v>
      </c>
      <c r="D102" s="143"/>
      <c r="E102" s="143"/>
      <c r="G102" s="143" t="s">
        <v>77</v>
      </c>
      <c r="H102" s="143"/>
      <c r="I102" s="143"/>
      <c r="J102" s="143"/>
      <c r="K102" s="143"/>
      <c r="N102" s="36"/>
      <c r="O102" s="36"/>
      <c r="P102" s="37"/>
    </row>
    <row r="103" spans="2:23" x14ac:dyDescent="0.25">
      <c r="B103" s="35"/>
      <c r="C103" s="77" t="s">
        <v>73</v>
      </c>
      <c r="D103" s="77" t="s">
        <v>72</v>
      </c>
      <c r="E103" s="77" t="s">
        <v>1</v>
      </c>
      <c r="G103" s="77" t="s">
        <v>73</v>
      </c>
      <c r="H103" s="77" t="s">
        <v>72</v>
      </c>
      <c r="I103" s="77" t="s">
        <v>74</v>
      </c>
      <c r="J103" s="77" t="s">
        <v>1</v>
      </c>
      <c r="K103" s="77" t="s">
        <v>75</v>
      </c>
      <c r="M103" s="77" t="s">
        <v>79</v>
      </c>
      <c r="N103" s="77" t="s">
        <v>80</v>
      </c>
      <c r="O103" s="36"/>
      <c r="P103" s="37"/>
    </row>
    <row r="104" spans="2:23" x14ac:dyDescent="0.25">
      <c r="B104" s="35"/>
      <c r="C104" s="78">
        <v>42887</v>
      </c>
      <c r="D104" s="19">
        <f>+Arequipa!D29+Cusco!D29+'Madre de Dios'!D29+Moquegua!D29+Puno!D29+Tacna!D29</f>
        <v>4831.5849341599996</v>
      </c>
      <c r="E104" s="19">
        <f>+Arequipa!E29+Cusco!E29+'Madre de Dios'!E29+Moquegua!E29+Puno!E29+Tacna!E29</f>
        <v>20600.130488629999</v>
      </c>
      <c r="G104" s="78">
        <v>42887</v>
      </c>
      <c r="H104" s="19">
        <f>+Arequipa!H29+Cusco!H29+'Madre de Dios'!H29+Moquegua!H29+Puno!H29+Tacna!H29</f>
        <v>4831.5849341599996</v>
      </c>
      <c r="I104" s="21">
        <f>+H104/H106-1</f>
        <v>0.13105085162055397</v>
      </c>
      <c r="J104" s="19">
        <f>+Arequipa!J29+Cusco!J29+'Madre de Dios'!J29+Moquegua!J29+Puno!J29+Tacna!J29</f>
        <v>20600.130488629999</v>
      </c>
      <c r="K104" s="21">
        <f>+J104/J106-1</f>
        <v>7.7326268722344826E-2</v>
      </c>
      <c r="M104" s="91"/>
      <c r="N104" s="92"/>
      <c r="O104" s="36"/>
      <c r="P104" s="37"/>
    </row>
    <row r="105" spans="2:23" x14ac:dyDescent="0.25">
      <c r="B105" s="35"/>
      <c r="C105" s="78">
        <v>42856</v>
      </c>
      <c r="D105" s="19">
        <f>+Arequipa!D30+Cusco!D30+'Madre de Dios'!D30+Moquegua!D30+Puno!D30+Tacna!D30</f>
        <v>4796.2616814899993</v>
      </c>
      <c r="E105" s="19">
        <f>+Arequipa!E30+Cusco!E30+'Madre de Dios'!E30+Moquegua!E30+Puno!E30+Tacna!E30</f>
        <v>20503.12758909</v>
      </c>
      <c r="G105" s="78">
        <v>42705</v>
      </c>
      <c r="H105" s="19">
        <f>+Arequipa!H30+Cusco!H30+'Madre de Dios'!H30+Moquegua!H30+Puno!H30+Tacna!H30</f>
        <v>4511.8127543999999</v>
      </c>
      <c r="I105" s="21">
        <f>+H105/H107-1</f>
        <v>7.5805640803204843E-2</v>
      </c>
      <c r="J105" s="19">
        <f>+Arequipa!J30+Cusco!J30+'Madre de Dios'!J30+Moquegua!J30+Puno!J30+Tacna!J30</f>
        <v>19873.230106580002</v>
      </c>
      <c r="K105" s="21">
        <f>+J105/J107-1</f>
        <v>6.4995499372391352E-2</v>
      </c>
      <c r="M105" s="19">
        <f>+Arequipa!M30+Cusco!M30+'Madre de Dios'!M30+Moquegua!M30+Puno!M30+Tacna!M30</f>
        <v>78809.301999999996</v>
      </c>
      <c r="N105" s="21">
        <f>+H105/M105</f>
        <v>5.7249748949686166E-2</v>
      </c>
      <c r="O105" s="36"/>
      <c r="P105" s="37"/>
    </row>
    <row r="106" spans="2:23" x14ac:dyDescent="0.25">
      <c r="B106" s="35"/>
      <c r="C106" s="78">
        <v>42826</v>
      </c>
      <c r="D106" s="19">
        <f>+Arequipa!D31+Cusco!D31+'Madre de Dios'!D31+Moquegua!D31+Puno!D31+Tacna!D31</f>
        <v>4751.0118796399993</v>
      </c>
      <c r="E106" s="19">
        <f>+Arequipa!E31+Cusco!E31+'Madre de Dios'!E31+Moquegua!E31+Puno!E31+Tacna!E31</f>
        <v>20370.86099773</v>
      </c>
      <c r="G106" s="78">
        <v>42522</v>
      </c>
      <c r="H106" s="19">
        <f>+Arequipa!H31+Cusco!H31+'Madre de Dios'!H31+Moquegua!H31+Puno!H31+Tacna!H31</f>
        <v>4271.7663199999997</v>
      </c>
      <c r="I106" s="21">
        <f t="shared" ref="I106:K114" si="16">+H106/H108-1</f>
        <v>8.0233874244693526E-2</v>
      </c>
      <c r="J106" s="19">
        <f>+Arequipa!J31+Cusco!J31+'Madre de Dios'!J31+Moquegua!J31+Puno!J31+Tacna!J31</f>
        <v>19121.533640000001</v>
      </c>
      <c r="K106" s="21">
        <f t="shared" si="16"/>
        <v>0.11655639248092764</v>
      </c>
      <c r="M106" s="91"/>
      <c r="N106" s="92"/>
      <c r="O106" s="36"/>
      <c r="P106" s="37"/>
    </row>
    <row r="107" spans="2:23" x14ac:dyDescent="0.25">
      <c r="B107" s="35"/>
      <c r="C107" s="78">
        <v>42795</v>
      </c>
      <c r="D107" s="19">
        <f>+Arequipa!D32+Cusco!D32+'Madre de Dios'!D32+Moquegua!D32+Puno!D32+Tacna!D32</f>
        <v>4718.9442278799997</v>
      </c>
      <c r="E107" s="19">
        <f>+Arequipa!E32+Cusco!E32+'Madre de Dios'!E32+Moquegua!E32+Puno!E32+Tacna!E32</f>
        <v>20251.138214999999</v>
      </c>
      <c r="G107" s="78">
        <v>42339</v>
      </c>
      <c r="H107" s="19">
        <f>+Arequipa!H32+Cusco!H32+'Madre de Dios'!H32+Moquegua!H32+Puno!H32+Tacna!H32</f>
        <v>4193.8920779700002</v>
      </c>
      <c r="I107" s="21">
        <f t="shared" si="16"/>
        <v>0.12842260668636163</v>
      </c>
      <c r="J107" s="19">
        <f>+Arequipa!J32+Cusco!J32+'Madre de Dios'!J32+Moquegua!J32+Puno!J32+Tacna!J32</f>
        <v>18660.388816940002</v>
      </c>
      <c r="K107" s="21">
        <f t="shared" si="16"/>
        <v>0.11179799878964713</v>
      </c>
      <c r="M107" s="19">
        <f>+Arequipa!M32+Cusco!M32+'Madre de Dios'!M32+Moquegua!M32+Puno!M32+Tacna!M32</f>
        <v>70895.313000000009</v>
      </c>
      <c r="N107" s="21">
        <f>+H107/M107</f>
        <v>5.9156126131638627E-2</v>
      </c>
      <c r="O107" s="36"/>
      <c r="P107" s="37"/>
      <c r="Q107" s="49"/>
      <c r="R107" s="49"/>
      <c r="S107" s="49"/>
      <c r="T107" s="49"/>
      <c r="U107" s="49"/>
      <c r="V107" s="49"/>
    </row>
    <row r="108" spans="2:23" x14ac:dyDescent="0.25">
      <c r="B108" s="35"/>
      <c r="C108" s="78">
        <v>42767</v>
      </c>
      <c r="D108" s="19">
        <f>+Arequipa!D33+Cusco!D33+'Madre de Dios'!D33+Moquegua!D33+Puno!D33+Tacna!D33</f>
        <v>4663.2780745100008</v>
      </c>
      <c r="E108" s="19">
        <f>+Arequipa!E33+Cusco!E33+'Madre de Dios'!E33+Moquegua!E33+Puno!E33+Tacna!E33</f>
        <v>19938.522831230002</v>
      </c>
      <c r="G108" s="78">
        <v>42156</v>
      </c>
      <c r="H108" s="19">
        <f>+Arequipa!H33+Cusco!H33+'Madre de Dios'!H33+Moquegua!H33+Puno!H33+Tacna!H33</f>
        <v>3954.4828410300006</v>
      </c>
      <c r="I108" s="21">
        <f t="shared" si="16"/>
        <v>0.1205719214111205</v>
      </c>
      <c r="J108" s="19">
        <f>+Arequipa!J33+Cusco!J33+'Madre de Dios'!J33+Moquegua!J33+Puno!J33+Tacna!J33</f>
        <v>17125.45265852</v>
      </c>
      <c r="K108" s="21">
        <f t="shared" si="16"/>
        <v>7.0875248134251612E-2</v>
      </c>
      <c r="M108" s="91"/>
      <c r="N108" s="92"/>
      <c r="O108" s="36"/>
      <c r="P108" s="37"/>
      <c r="Q108" s="49"/>
      <c r="R108" s="49"/>
      <c r="S108" s="49"/>
      <c r="T108" s="49"/>
      <c r="U108" s="49"/>
      <c r="V108" s="49"/>
    </row>
    <row r="109" spans="2:23" x14ac:dyDescent="0.25">
      <c r="B109" s="35"/>
      <c r="C109" s="78">
        <v>42736</v>
      </c>
      <c r="D109" s="19">
        <f>+Arequipa!D34+Cusco!D34+'Madre de Dios'!D34+Moquegua!D34+Puno!D34+Tacna!D34</f>
        <v>4560.4275047700012</v>
      </c>
      <c r="E109" s="19">
        <f>+Arequipa!E34+Cusco!E34+'Madre de Dios'!E34+Moquegua!E34+Puno!E34+Tacna!E34</f>
        <v>19954.00780716</v>
      </c>
      <c r="G109" s="78">
        <v>41974</v>
      </c>
      <c r="H109" s="19">
        <f>+Arequipa!H34+Cusco!H34+'Madre de Dios'!H34+Moquegua!H34+Puno!H34+Tacna!H34</f>
        <v>3716.59700286</v>
      </c>
      <c r="I109" s="21">
        <f t="shared" si="16"/>
        <v>0.115006793583738</v>
      </c>
      <c r="J109" s="19">
        <f>+Arequipa!J34+Cusco!J34+'Madre de Dios'!J34+Moquegua!J34+Puno!J34+Tacna!J34</f>
        <v>16783.974100740001</v>
      </c>
      <c r="K109" s="21">
        <f t="shared" si="16"/>
        <v>9.2237375240089126E-2</v>
      </c>
      <c r="M109" s="19">
        <f>+Arequipa!M34+Cusco!M34+'Madre de Dios'!M34+Moquegua!M34+Puno!M34+Tacna!M34</f>
        <v>68370.843999999983</v>
      </c>
      <c r="N109" s="21">
        <f>+H109/M109</f>
        <v>5.435938457714521E-2</v>
      </c>
      <c r="O109" s="36"/>
      <c r="P109" s="37"/>
      <c r="Q109" s="49"/>
      <c r="R109" s="49"/>
      <c r="S109" s="49"/>
      <c r="T109" s="49"/>
      <c r="U109" s="49"/>
      <c r="V109" s="49"/>
    </row>
    <row r="110" spans="2:23" x14ac:dyDescent="0.25">
      <c r="B110" s="35"/>
      <c r="C110" s="78">
        <v>42705</v>
      </c>
      <c r="D110" s="19">
        <f>+Arequipa!D35+Cusco!D35+'Madre de Dios'!D35+Moquegua!D35+Puno!D35+Tacna!D35</f>
        <v>4511.8127543999999</v>
      </c>
      <c r="E110" s="19">
        <f>+Arequipa!E35+Cusco!E35+'Madre de Dios'!E35+Moquegua!E35+Puno!E35+Tacna!E35</f>
        <v>19873.230106580002</v>
      </c>
      <c r="G110" s="78">
        <v>41791</v>
      </c>
      <c r="H110" s="19">
        <f>+Arequipa!H35+Cusco!H35+'Madre de Dios'!H35+Moquegua!H35+Puno!H35+Tacna!H35</f>
        <v>3528.9861948799999</v>
      </c>
      <c r="I110" s="21">
        <f t="shared" si="16"/>
        <v>0.16615056430427444</v>
      </c>
      <c r="J110" s="19">
        <f>+Arequipa!J35+Cusco!J35+'Madre de Dios'!J35+Moquegua!J35+Puno!J35+Tacna!J35</f>
        <v>15992.014651899999</v>
      </c>
      <c r="K110" s="21">
        <f t="shared" si="16"/>
        <v>6.2775825635985383E-2</v>
      </c>
      <c r="M110" s="91"/>
      <c r="N110" s="92"/>
      <c r="O110" s="36"/>
      <c r="P110" s="37"/>
    </row>
    <row r="111" spans="2:23" x14ac:dyDescent="0.25">
      <c r="B111" s="35"/>
      <c r="C111" s="78">
        <v>42675</v>
      </c>
      <c r="D111" s="19">
        <f>+Arequipa!D36+Cusco!D36+'Madre de Dios'!D36+Moquegua!D36+Puno!D36+Tacna!D36</f>
        <v>4537.0572821000005</v>
      </c>
      <c r="E111" s="19">
        <f>+Arequipa!E36+Cusco!E36+'Madre de Dios'!E36+Moquegua!E36+Puno!E36+Tacna!E36</f>
        <v>20002.381490399999</v>
      </c>
      <c r="G111" s="78">
        <v>41609</v>
      </c>
      <c r="H111" s="19">
        <f>+Arequipa!H36+Cusco!H36+'Madre de Dios'!H36+Moquegua!H36+Puno!H36+Tacna!H36</f>
        <v>3333.25054542</v>
      </c>
      <c r="I111" s="21">
        <f t="shared" si="16"/>
        <v>0.21143056218479406</v>
      </c>
      <c r="J111" s="19">
        <f>+Arequipa!J36+Cusco!J36+'Madre de Dios'!J36+Moquegua!J36+Puno!J36+Tacna!J36</f>
        <v>15366.599313680003</v>
      </c>
      <c r="K111" s="21">
        <f t="shared" si="16"/>
        <v>0.10845451229204084</v>
      </c>
      <c r="M111" s="19">
        <f>+Arequipa!M36+Cusco!M36+'Madre de Dios'!M36+Moquegua!M36+Puno!M36+Tacna!M36</f>
        <v>68252.721999999994</v>
      </c>
      <c r="N111" s="21">
        <f>+H111/M111</f>
        <v>4.8836888079276899E-2</v>
      </c>
      <c r="O111" s="36"/>
      <c r="P111" s="37"/>
    </row>
    <row r="112" spans="2:23" x14ac:dyDescent="0.25">
      <c r="B112" s="35"/>
      <c r="C112" s="78">
        <v>42644</v>
      </c>
      <c r="D112" s="19">
        <f>+Arequipa!D37+Cusco!D37+'Madre de Dios'!D37+Moquegua!D37+Puno!D37+Tacna!D37</f>
        <v>4460.3209053</v>
      </c>
      <c r="E112" s="19">
        <f>+Arequipa!E37+Cusco!E37+'Madre de Dios'!E37+Moquegua!E37+Puno!E37+Tacna!E37</f>
        <v>19654.203092010001</v>
      </c>
      <c r="G112" s="78">
        <v>41426</v>
      </c>
      <c r="H112" s="19">
        <f>+Arequipa!H37+Cusco!H37+'Madre de Dios'!H37+Moquegua!H37+Puno!H37+Tacna!H37</f>
        <v>3026.1840133700002</v>
      </c>
      <c r="I112" s="21">
        <f t="shared" si="16"/>
        <v>0.26987969981152182</v>
      </c>
      <c r="J112" s="19">
        <f>+Arequipa!J37+Cusco!J37+'Madre de Dios'!J37+Moquegua!J37+Puno!J37+Tacna!J37</f>
        <v>15047.401593210001</v>
      </c>
      <c r="K112" s="21">
        <f t="shared" si="16"/>
        <v>0.20859987768735633</v>
      </c>
      <c r="M112" s="91"/>
      <c r="N112" s="92"/>
      <c r="O112" s="36"/>
      <c r="P112" s="37"/>
    </row>
    <row r="113" spans="2:16" x14ac:dyDescent="0.25">
      <c r="B113" s="35"/>
      <c r="C113" s="78">
        <v>42614</v>
      </c>
      <c r="D113" s="19">
        <f>+Arequipa!D38+Cusco!D38+'Madre de Dios'!D38+Moquegua!D38+Puno!D38+Tacna!D38</f>
        <v>4395.5766898600004</v>
      </c>
      <c r="E113" s="19">
        <f>+Arequipa!E38+Cusco!E38+'Madre de Dios'!E38+Moquegua!E38+Puno!E38+Tacna!E38</f>
        <v>19520.084632049999</v>
      </c>
      <c r="G113" s="78">
        <v>41244</v>
      </c>
      <c r="H113" s="19">
        <f>+Arequipa!H38+Cusco!H38+'Madre de Dios'!H38+Moquegua!H38+Puno!H38+Tacna!H38</f>
        <v>2751.4994663900011</v>
      </c>
      <c r="I113" s="21">
        <f t="shared" si="16"/>
        <v>0.30340236212032479</v>
      </c>
      <c r="J113" s="19">
        <f>+Arequipa!J38+Cusco!J38+'Madre de Dios'!J38+Moquegua!J38+Puno!J38+Tacna!J38</f>
        <v>13863.085172439998</v>
      </c>
      <c r="K113" s="21">
        <f t="shared" si="16"/>
        <v>0.22481524256322638</v>
      </c>
      <c r="M113" s="19">
        <f>+Arequipa!M38+Cusco!M38+'Madre de Dios'!M38+Moquegua!M38+Puno!M38+Tacna!M38</f>
        <v>62713.111000000004</v>
      </c>
      <c r="N113" s="21">
        <f>+H113/M113</f>
        <v>4.3874389621493995E-2</v>
      </c>
      <c r="O113" s="36"/>
      <c r="P113" s="37"/>
    </row>
    <row r="114" spans="2:16" x14ac:dyDescent="0.25">
      <c r="B114" s="35"/>
      <c r="C114" s="78">
        <v>42583</v>
      </c>
      <c r="D114" s="19">
        <f>+Arequipa!D39+Cusco!D39+'Madre de Dios'!D39+Moquegua!D39+Puno!D39+Tacna!D39</f>
        <v>4298.1376940599994</v>
      </c>
      <c r="E114" s="19">
        <f>+Arequipa!E39+Cusco!E39+'Madre de Dios'!E39+Moquegua!E39+Puno!E39+Tacna!E39</f>
        <v>19267.828798909999</v>
      </c>
      <c r="G114" s="78">
        <v>41061</v>
      </c>
      <c r="H114" s="19">
        <f>+Arequipa!H39+Cusco!H39+'Madre de Dios'!H39+Moquegua!H39+Puno!H39+Tacna!H39</f>
        <v>2383.0477909200004</v>
      </c>
      <c r="I114" s="21">
        <f t="shared" si="16"/>
        <v>0.24559304326388598</v>
      </c>
      <c r="J114" s="19">
        <f>+Arequipa!J39+Cusco!J39+'Madre de Dios'!J39+Moquegua!J39+Puno!J39+Tacna!J39</f>
        <v>12450.275621410001</v>
      </c>
      <c r="K114" s="21">
        <f t="shared" si="16"/>
        <v>0.24792051547498972</v>
      </c>
      <c r="M114" s="91"/>
      <c r="N114" s="92"/>
      <c r="O114" s="36"/>
      <c r="P114" s="37"/>
    </row>
    <row r="115" spans="2:16" x14ac:dyDescent="0.25">
      <c r="B115" s="35"/>
      <c r="C115" s="78">
        <v>42552</v>
      </c>
      <c r="D115" s="19">
        <f>+Arequipa!D40+Cusco!D40+'Madre de Dios'!D40+Moquegua!D40+Puno!D40+Tacna!D40</f>
        <v>4118.9557533800007</v>
      </c>
      <c r="E115" s="19">
        <f>+Arequipa!E40+Cusco!E40+'Madre de Dios'!E40+Moquegua!E40+Puno!E40+Tacna!E40</f>
        <v>19173.50360475</v>
      </c>
      <c r="G115" s="78">
        <v>40878</v>
      </c>
      <c r="H115" s="19">
        <f>+Arequipa!H40+Cusco!H40+'Madre de Dios'!H40+Moquegua!H40+Puno!H40+Tacna!H40</f>
        <v>2111.0131041300001</v>
      </c>
      <c r="I115" s="21">
        <f>+H115/H117-1</f>
        <v>0.22518378240255821</v>
      </c>
      <c r="J115" s="19">
        <f>+Arequipa!J40+Cusco!J40+'Madre de Dios'!J40+Moquegua!J40+Puno!J40+Tacna!J40</f>
        <v>11318.511307409999</v>
      </c>
      <c r="K115" s="21">
        <f>+J115/J117-1</f>
        <v>0.23215725026865264</v>
      </c>
      <c r="L115" s="36"/>
      <c r="M115" s="19">
        <f>+Arequipa!M40+Cusco!M40+'Madre de Dios'!M40+Moquegua!M40+Puno!M40+Tacna!M40</f>
        <v>61514.560999999987</v>
      </c>
      <c r="N115" s="21">
        <f>+H115/M115</f>
        <v>3.4317291220366516E-2</v>
      </c>
      <c r="O115" s="36"/>
      <c r="P115" s="37"/>
    </row>
    <row r="116" spans="2:16" x14ac:dyDescent="0.25">
      <c r="B116" s="35"/>
      <c r="C116" s="78">
        <v>42522</v>
      </c>
      <c r="D116" s="19">
        <f>+Arequipa!D41+Cusco!D41+'Madre de Dios'!D41+Moquegua!D41+Puno!D41+Tacna!D41</f>
        <v>4271.7663199999997</v>
      </c>
      <c r="E116" s="19">
        <f>+Arequipa!E41+Cusco!E41+'Madre de Dios'!E41+Moquegua!E41+Puno!E41+Tacna!E41</f>
        <v>19121.533640000001</v>
      </c>
      <c r="G116" s="78">
        <v>40695</v>
      </c>
      <c r="H116" s="19">
        <f>+Arequipa!H41+Cusco!H41+'Madre de Dios'!H41+Moquegua!H41+Puno!H41+Tacna!H41</f>
        <v>1913.1832855099997</v>
      </c>
      <c r="I116" s="21"/>
      <c r="J116" s="19">
        <f>+Arequipa!J41+Cusco!J41+'Madre de Dios'!J41+Moquegua!J41+Puno!J41+Tacna!J41</f>
        <v>9976.8178077200009</v>
      </c>
      <c r="K116" s="21"/>
      <c r="L116" s="42"/>
      <c r="M116" s="91"/>
      <c r="N116" s="92"/>
      <c r="O116" s="36"/>
      <c r="P116" s="37"/>
    </row>
    <row r="117" spans="2:16" x14ac:dyDescent="0.25">
      <c r="B117" s="39"/>
      <c r="C117" s="40"/>
      <c r="D117" s="40"/>
      <c r="E117" s="40"/>
      <c r="F117" s="40"/>
      <c r="G117" s="94" t="s">
        <v>87</v>
      </c>
      <c r="H117" s="80">
        <f>+Arequipa!H42+Cusco!H42+'Madre de Dios'!H42+Moquegua!H42+Puno!H42+Tacna!H42</f>
        <v>1723.01750517</v>
      </c>
      <c r="I117" s="93">
        <f>+(H105/H115)^(1/5)-1</f>
        <v>0.16405105204737191</v>
      </c>
      <c r="J117" s="80">
        <f>+Arequipa!J42+Cusco!J42+'Madre de Dios'!J42+Moquegua!J42+Puno!J42+Tacna!J42</f>
        <v>9185.9308582100002</v>
      </c>
      <c r="K117" s="40"/>
      <c r="L117" s="40"/>
      <c r="M117" s="40"/>
      <c r="N117" s="40"/>
      <c r="O117" s="40"/>
      <c r="P117" s="41"/>
    </row>
  </sheetData>
  <sortState ref="S99:T104">
    <sortCondition descending="1" ref="S99:S104"/>
  </sortState>
  <mergeCells count="46">
    <mergeCell ref="C101:M101"/>
    <mergeCell ref="C102:E102"/>
    <mergeCell ref="G102:K102"/>
    <mergeCell ref="J28:O28"/>
    <mergeCell ref="D64:E64"/>
    <mergeCell ref="D66:E66"/>
    <mergeCell ref="D42:K42"/>
    <mergeCell ref="D43:K43"/>
    <mergeCell ref="D44:E44"/>
    <mergeCell ref="D45:E45"/>
    <mergeCell ref="E96:M96"/>
    <mergeCell ref="E87:M87"/>
    <mergeCell ref="E88:M88"/>
    <mergeCell ref="D73:E73"/>
    <mergeCell ref="D65:E65"/>
    <mergeCell ref="D69:M69"/>
    <mergeCell ref="B1:O2"/>
    <mergeCell ref="C27:H27"/>
    <mergeCell ref="C28:H28"/>
    <mergeCell ref="C37:H37"/>
    <mergeCell ref="C8:G9"/>
    <mergeCell ref="J8:M9"/>
    <mergeCell ref="G10:H12"/>
    <mergeCell ref="M10:N12"/>
    <mergeCell ref="G14:H16"/>
    <mergeCell ref="S20:U20"/>
    <mergeCell ref="S9:U10"/>
    <mergeCell ref="D61:E61"/>
    <mergeCell ref="D62:E62"/>
    <mergeCell ref="D63:E63"/>
    <mergeCell ref="D46:E46"/>
    <mergeCell ref="D47:E47"/>
    <mergeCell ref="D48:E48"/>
    <mergeCell ref="D49:E49"/>
    <mergeCell ref="D50:E50"/>
    <mergeCell ref="D51:E51"/>
    <mergeCell ref="D52:E52"/>
    <mergeCell ref="D58:M58"/>
    <mergeCell ref="D59:M59"/>
    <mergeCell ref="D60:E60"/>
    <mergeCell ref="J27:O27"/>
    <mergeCell ref="D67:E67"/>
    <mergeCell ref="D68:E68"/>
    <mergeCell ref="D71:M71"/>
    <mergeCell ref="D72:M72"/>
    <mergeCell ref="D80:M8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99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7" width="11.7109375" style="29" customWidth="1"/>
    <col min="18" max="16384" width="11.42578125" style="29" hidden="1"/>
  </cols>
  <sheetData>
    <row r="1" spans="2:16" ht="15" customHeight="1" x14ac:dyDescent="0.25">
      <c r="B1" s="162" t="s">
        <v>102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6" ht="15" customHeight="1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x14ac:dyDescent="0.25">
      <c r="B3" s="1"/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Junio 2017</v>
      </c>
      <c r="K3" s="13"/>
      <c r="L3" s="1"/>
      <c r="M3" s="8"/>
      <c r="N3" s="8"/>
      <c r="O3" s="8"/>
      <c r="P3" s="8"/>
    </row>
    <row r="4" spans="2:16" x14ac:dyDescent="0.25">
      <c r="B4" s="1"/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L4" s="1"/>
      <c r="M4" s="8"/>
      <c r="N4" s="8"/>
      <c r="O4" s="8"/>
      <c r="P4" s="8"/>
    </row>
    <row r="5" spans="2:16" x14ac:dyDescent="0.25">
      <c r="B5" s="12"/>
      <c r="C5" s="13"/>
      <c r="D5" s="13"/>
      <c r="E5" s="13"/>
      <c r="F5" s="13"/>
      <c r="G5" s="13"/>
      <c r="H5" s="12"/>
      <c r="I5" s="13"/>
      <c r="J5" s="13"/>
      <c r="K5" s="13"/>
      <c r="L5" s="13"/>
      <c r="M5" s="12"/>
      <c r="N5" s="13"/>
      <c r="O5" s="13"/>
      <c r="P5" s="13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1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ht="15" customHeight="1" x14ac:dyDescent="0.25">
      <c r="B8" s="16"/>
      <c r="C8" s="153" t="s">
        <v>8</v>
      </c>
      <c r="D8" s="153"/>
      <c r="E8" s="153"/>
      <c r="F8" s="153"/>
      <c r="G8" s="153"/>
      <c r="H8" s="3"/>
      <c r="I8" s="3"/>
      <c r="J8" s="153" t="s">
        <v>11</v>
      </c>
      <c r="K8" s="153"/>
      <c r="L8" s="153"/>
      <c r="M8" s="153"/>
      <c r="N8" s="79"/>
      <c r="O8" s="3"/>
      <c r="P8" s="11"/>
    </row>
    <row r="9" spans="2:16" x14ac:dyDescent="0.25">
      <c r="B9" s="16"/>
      <c r="C9" s="153"/>
      <c r="D9" s="153"/>
      <c r="E9" s="153"/>
      <c r="F9" s="153"/>
      <c r="G9" s="153"/>
      <c r="H9" s="3"/>
      <c r="I9" s="3"/>
      <c r="J9" s="153"/>
      <c r="K9" s="153"/>
      <c r="L9" s="153"/>
      <c r="M9" s="153"/>
      <c r="N9" s="79"/>
      <c r="O9" s="3"/>
      <c r="P9" s="11"/>
    </row>
    <row r="10" spans="2:16" ht="15" customHeight="1" x14ac:dyDescent="0.25">
      <c r="B10" s="16"/>
      <c r="C10" s="3"/>
      <c r="D10" s="70" t="s">
        <v>2</v>
      </c>
      <c r="E10" s="70" t="s">
        <v>4</v>
      </c>
      <c r="F10" s="82" t="s">
        <v>5</v>
      </c>
      <c r="G10" s="154" t="s">
        <v>81</v>
      </c>
      <c r="H10" s="155"/>
      <c r="I10" s="83"/>
      <c r="J10" s="3"/>
      <c r="K10" s="70" t="s">
        <v>2</v>
      </c>
      <c r="L10" s="70" t="s">
        <v>10</v>
      </c>
      <c r="M10" s="154" t="s">
        <v>82</v>
      </c>
      <c r="N10" s="155"/>
      <c r="O10" s="3"/>
      <c r="P10" s="11"/>
    </row>
    <row r="11" spans="2:16" x14ac:dyDescent="0.25">
      <c r="B11" s="16"/>
      <c r="C11" s="3"/>
      <c r="D11" s="84">
        <v>2007</v>
      </c>
      <c r="E11" s="85">
        <v>0.12299803354388354</v>
      </c>
      <c r="F11" s="85">
        <v>0.12049407970806679</v>
      </c>
      <c r="G11" s="154"/>
      <c r="H11" s="155"/>
      <c r="I11" s="83"/>
      <c r="J11" s="3"/>
      <c r="K11" s="84">
        <v>2007</v>
      </c>
      <c r="L11" s="85">
        <v>0.22500000000000001</v>
      </c>
      <c r="M11" s="154"/>
      <c r="N11" s="155"/>
      <c r="O11" s="3"/>
      <c r="P11" s="11"/>
    </row>
    <row r="12" spans="2:16" x14ac:dyDescent="0.25">
      <c r="B12" s="16"/>
      <c r="C12" s="3"/>
      <c r="D12" s="84">
        <v>2008</v>
      </c>
      <c r="E12" s="85">
        <v>0.15409935006191433</v>
      </c>
      <c r="F12" s="85">
        <v>0.15842062159919729</v>
      </c>
      <c r="G12" s="154"/>
      <c r="H12" s="155"/>
      <c r="I12" s="83"/>
      <c r="J12" s="3"/>
      <c r="K12" s="84">
        <v>2008</v>
      </c>
      <c r="L12" s="85">
        <v>0.26629999999999998</v>
      </c>
      <c r="M12" s="154"/>
      <c r="N12" s="155"/>
      <c r="O12" s="3"/>
      <c r="P12" s="11"/>
    </row>
    <row r="13" spans="2:16" x14ac:dyDescent="0.25">
      <c r="B13" s="16"/>
      <c r="C13" s="3"/>
      <c r="D13" s="84">
        <v>2009</v>
      </c>
      <c r="E13" s="85">
        <v>0.17337891556482932</v>
      </c>
      <c r="F13" s="85">
        <v>0.15697179519866306</v>
      </c>
      <c r="G13" s="86"/>
      <c r="H13" s="87"/>
      <c r="I13" s="83"/>
      <c r="J13" s="3"/>
      <c r="K13" s="84">
        <v>2009</v>
      </c>
      <c r="L13" s="85">
        <v>0.2994</v>
      </c>
      <c r="M13" s="3"/>
      <c r="N13" s="3"/>
      <c r="O13" s="3"/>
      <c r="P13" s="11"/>
    </row>
    <row r="14" spans="2:16" ht="15" customHeight="1" x14ac:dyDescent="0.25">
      <c r="B14" s="16"/>
      <c r="C14" s="3"/>
      <c r="D14" s="84">
        <v>2010</v>
      </c>
      <c r="E14" s="85">
        <v>0.18471347344258746</v>
      </c>
      <c r="F14" s="85">
        <v>0.15520222817794088</v>
      </c>
      <c r="G14" s="154" t="s">
        <v>83</v>
      </c>
      <c r="H14" s="155"/>
      <c r="I14" s="88"/>
      <c r="J14" s="3"/>
      <c r="K14" s="84">
        <v>2010</v>
      </c>
      <c r="L14" s="85">
        <v>0.31240000000000001</v>
      </c>
      <c r="M14" s="3"/>
      <c r="N14" s="3"/>
      <c r="O14" s="3"/>
      <c r="P14" s="11"/>
    </row>
    <row r="15" spans="2:16" x14ac:dyDescent="0.25">
      <c r="B15" s="16"/>
      <c r="C15" s="3"/>
      <c r="D15" s="84">
        <v>2011</v>
      </c>
      <c r="E15" s="85">
        <v>0.20769730862739305</v>
      </c>
      <c r="F15" s="85">
        <v>0.1663409255441376</v>
      </c>
      <c r="G15" s="154"/>
      <c r="H15" s="155"/>
      <c r="I15" s="88"/>
      <c r="J15" s="3"/>
      <c r="K15" s="84">
        <v>2011</v>
      </c>
      <c r="L15" s="85">
        <v>0.35299999999999998</v>
      </c>
      <c r="M15" s="3"/>
      <c r="N15" s="3"/>
      <c r="O15" s="3"/>
      <c r="P15" s="11"/>
    </row>
    <row r="16" spans="2:16" x14ac:dyDescent="0.25">
      <c r="B16" s="16"/>
      <c r="C16" s="3"/>
      <c r="D16" s="84">
        <v>2012</v>
      </c>
      <c r="E16" s="85">
        <v>0.24613948419097328</v>
      </c>
      <c r="F16" s="85">
        <v>0.17832705772898599</v>
      </c>
      <c r="G16" s="154"/>
      <c r="H16" s="155"/>
      <c r="I16" s="88"/>
      <c r="J16" s="3"/>
      <c r="K16" s="84">
        <v>2012</v>
      </c>
      <c r="L16" s="85">
        <v>0.39159999999999995</v>
      </c>
      <c r="M16" s="3"/>
      <c r="N16" s="3"/>
      <c r="O16" s="3"/>
      <c r="P16" s="11"/>
    </row>
    <row r="17" spans="2:16" x14ac:dyDescent="0.25">
      <c r="B17" s="16"/>
      <c r="C17" s="3"/>
      <c r="D17" s="84">
        <v>2013</v>
      </c>
      <c r="E17" s="85">
        <v>0.28419042888931972</v>
      </c>
      <c r="F17" s="85">
        <v>0.23322980629501885</v>
      </c>
      <c r="G17" s="3"/>
      <c r="H17" s="3"/>
      <c r="I17" s="3"/>
      <c r="J17" s="3"/>
      <c r="K17" s="84">
        <v>2013</v>
      </c>
      <c r="L17" s="85">
        <v>0.4194</v>
      </c>
      <c r="M17" s="3"/>
      <c r="N17" s="3"/>
      <c r="O17" s="3"/>
      <c r="P17" s="11"/>
    </row>
    <row r="18" spans="2:16" x14ac:dyDescent="0.25">
      <c r="B18" s="16"/>
      <c r="C18" s="3"/>
      <c r="D18" s="84">
        <v>2014</v>
      </c>
      <c r="E18" s="85">
        <v>0.29733284902236712</v>
      </c>
      <c r="F18" s="85">
        <v>0.21535806956918011</v>
      </c>
      <c r="G18" s="3"/>
      <c r="H18" s="3"/>
      <c r="I18" s="3"/>
      <c r="J18" s="3"/>
      <c r="K18" s="84">
        <v>2014</v>
      </c>
      <c r="L18" s="85">
        <v>0.42609999999999998</v>
      </c>
      <c r="M18" s="3"/>
      <c r="N18" s="3"/>
      <c r="O18" s="3"/>
      <c r="P18" s="11"/>
    </row>
    <row r="19" spans="2:16" x14ac:dyDescent="0.25">
      <c r="B19" s="16"/>
      <c r="C19" s="3"/>
      <c r="D19" s="84">
        <v>2015</v>
      </c>
      <c r="E19" s="85">
        <v>0.31794430500888743</v>
      </c>
      <c r="F19" s="85">
        <v>0.23479301493355653</v>
      </c>
      <c r="G19" s="3"/>
      <c r="H19" s="3"/>
      <c r="I19" s="3"/>
      <c r="J19" s="3"/>
      <c r="K19" s="84">
        <v>2015</v>
      </c>
      <c r="L19" s="85">
        <v>0.42359999999999998</v>
      </c>
      <c r="M19" s="3"/>
      <c r="N19" s="3"/>
      <c r="O19" s="3"/>
      <c r="P19" s="11"/>
    </row>
    <row r="20" spans="2:16" x14ac:dyDescent="0.25">
      <c r="B20" s="16"/>
      <c r="C20" s="3"/>
      <c r="D20" s="84">
        <v>2016</v>
      </c>
      <c r="E20" s="85">
        <v>0.29096124027674436</v>
      </c>
      <c r="F20" s="85">
        <v>0.22053836673448621</v>
      </c>
      <c r="G20" s="3"/>
      <c r="H20" s="3"/>
      <c r="I20" s="3"/>
      <c r="J20" s="3"/>
      <c r="K20" s="84">
        <v>2016</v>
      </c>
      <c r="L20" s="85">
        <v>0.4289</v>
      </c>
      <c r="M20" s="3"/>
      <c r="N20" s="3"/>
      <c r="O20" s="3"/>
      <c r="P20" s="11"/>
    </row>
    <row r="21" spans="2:16" x14ac:dyDescent="0.25">
      <c r="B21" s="16"/>
      <c r="C21" s="3"/>
      <c r="D21" s="89" t="s">
        <v>6</v>
      </c>
      <c r="E21" s="17"/>
      <c r="F21" s="3"/>
      <c r="G21" s="3"/>
      <c r="H21" s="3"/>
      <c r="I21" s="3"/>
      <c r="J21" s="3"/>
      <c r="K21" s="89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9" t="s">
        <v>9</v>
      </c>
      <c r="E22" s="17"/>
      <c r="F22" s="3"/>
      <c r="G22" s="3"/>
      <c r="H22" s="3"/>
      <c r="I22" s="3"/>
      <c r="J22" s="3"/>
      <c r="K22" s="89" t="s">
        <v>9</v>
      </c>
      <c r="L22" s="3"/>
      <c r="M22" s="3"/>
      <c r="N22" s="3"/>
      <c r="O22" s="3"/>
      <c r="P22" s="11"/>
    </row>
    <row r="23" spans="2:16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5" spans="2:16" x14ac:dyDescent="0.25">
      <c r="B25" s="14" t="s">
        <v>85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ht="15" customHeight="1" x14ac:dyDescent="0.25">
      <c r="B26" s="35"/>
      <c r="C26" s="149" t="s">
        <v>76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36"/>
      <c r="O26" s="36"/>
      <c r="P26" s="37"/>
    </row>
    <row r="27" spans="2:16" x14ac:dyDescent="0.25">
      <c r="B27" s="35"/>
      <c r="C27" s="143" t="s">
        <v>78</v>
      </c>
      <c r="D27" s="143"/>
      <c r="E27" s="143"/>
      <c r="G27" s="143" t="s">
        <v>77</v>
      </c>
      <c r="H27" s="143"/>
      <c r="I27" s="143"/>
      <c r="J27" s="143"/>
      <c r="K27" s="143"/>
      <c r="N27" s="36"/>
      <c r="O27" s="36"/>
      <c r="P27" s="37"/>
    </row>
    <row r="28" spans="2:16" x14ac:dyDescent="0.25">
      <c r="B28" s="35"/>
      <c r="C28" s="77" t="s">
        <v>73</v>
      </c>
      <c r="D28" s="77" t="s">
        <v>72</v>
      </c>
      <c r="E28" s="77" t="s">
        <v>1</v>
      </c>
      <c r="G28" s="77" t="s">
        <v>73</v>
      </c>
      <c r="H28" s="77" t="s">
        <v>72</v>
      </c>
      <c r="I28" s="77" t="s">
        <v>74</v>
      </c>
      <c r="J28" s="77" t="s">
        <v>1</v>
      </c>
      <c r="K28" s="77" t="s">
        <v>75</v>
      </c>
      <c r="M28" s="77" t="s">
        <v>79</v>
      </c>
      <c r="N28" s="77" t="s">
        <v>80</v>
      </c>
      <c r="O28" s="36"/>
      <c r="P28" s="37"/>
    </row>
    <row r="29" spans="2:16" x14ac:dyDescent="0.25">
      <c r="B29" s="35"/>
      <c r="C29" s="78">
        <v>42887</v>
      </c>
      <c r="D29" s="19">
        <v>2243.1336743800002</v>
      </c>
      <c r="E29" s="19">
        <v>9681.3691507900003</v>
      </c>
      <c r="G29" s="78">
        <v>42887</v>
      </c>
      <c r="H29" s="19">
        <v>2243.1336743800002</v>
      </c>
      <c r="I29" s="21">
        <f>+H29/H31-1</f>
        <v>0.10734115207493322</v>
      </c>
      <c r="J29" s="19">
        <v>9681.3691507900003</v>
      </c>
      <c r="K29" s="21">
        <f>+J29/J31-1</f>
        <v>5.2612646187165213E-2</v>
      </c>
      <c r="M29" s="19"/>
      <c r="N29" s="92"/>
      <c r="O29" s="36"/>
      <c r="P29" s="37"/>
    </row>
    <row r="30" spans="2:16" x14ac:dyDescent="0.25">
      <c r="B30" s="35"/>
      <c r="C30" s="78">
        <v>42856</v>
      </c>
      <c r="D30" s="19">
        <v>2227.7480541300006</v>
      </c>
      <c r="E30" s="19">
        <v>9610.4571630099999</v>
      </c>
      <c r="G30" s="78">
        <v>42705</v>
      </c>
      <c r="H30" s="19">
        <v>2110.2437776500001</v>
      </c>
      <c r="I30" s="21">
        <f>+H30/H32-1</f>
        <v>4.3097115703697675E-2</v>
      </c>
      <c r="J30" s="19">
        <v>9494.8882414100008</v>
      </c>
      <c r="K30" s="21">
        <f>+J30/J32-1</f>
        <v>7.4735138413212665E-2</v>
      </c>
      <c r="M30" s="19">
        <v>29844.731</v>
      </c>
      <c r="N30" s="21">
        <f>+H30/M30</f>
        <v>7.0707414908514343E-2</v>
      </c>
      <c r="O30" s="36"/>
      <c r="P30" s="37"/>
    </row>
    <row r="31" spans="2:16" x14ac:dyDescent="0.25">
      <c r="B31" s="35"/>
      <c r="C31" s="78">
        <v>42826</v>
      </c>
      <c r="D31" s="19">
        <v>2211.35129319</v>
      </c>
      <c r="E31" s="19">
        <v>9570.8767287299997</v>
      </c>
      <c r="G31" s="78">
        <v>42522</v>
      </c>
      <c r="H31" s="19">
        <v>2025.6934100000003</v>
      </c>
      <c r="I31" s="21">
        <f t="shared" ref="I31:I39" si="0">+H31/H33-1</f>
        <v>6.1759520583828165E-2</v>
      </c>
      <c r="J31" s="19">
        <v>9197.466120000001</v>
      </c>
      <c r="K31" s="21">
        <f t="shared" ref="K31:K39" si="1">+J31/J33-1</f>
        <v>0.12995188107906364</v>
      </c>
      <c r="M31" s="19"/>
      <c r="N31" s="92"/>
      <c r="O31" s="36"/>
      <c r="P31" s="37"/>
    </row>
    <row r="32" spans="2:16" x14ac:dyDescent="0.25">
      <c r="B32" s="35"/>
      <c r="C32" s="78">
        <v>42795</v>
      </c>
      <c r="D32" s="19">
        <v>2206.6497284800002</v>
      </c>
      <c r="E32" s="19">
        <v>9554.1431840400019</v>
      </c>
      <c r="G32" s="78">
        <v>42339</v>
      </c>
      <c r="H32" s="19">
        <v>2023.0559033100003</v>
      </c>
      <c r="I32" s="21">
        <f t="shared" si="0"/>
        <v>0.1361393744041024</v>
      </c>
      <c r="J32" s="19">
        <v>8834.6308797799993</v>
      </c>
      <c r="K32" s="21">
        <f t="shared" si="1"/>
        <v>0.1124431622455464</v>
      </c>
      <c r="M32" s="19">
        <v>23629.319</v>
      </c>
      <c r="N32" s="21">
        <f>+H32/M32</f>
        <v>8.5616343971233383E-2</v>
      </c>
      <c r="O32" s="36"/>
      <c r="P32" s="37"/>
    </row>
    <row r="33" spans="2:16" x14ac:dyDescent="0.25">
      <c r="B33" s="35"/>
      <c r="C33" s="78">
        <v>42767</v>
      </c>
      <c r="D33" s="19">
        <v>2184.6099764000005</v>
      </c>
      <c r="E33" s="19">
        <v>9405.6545225999998</v>
      </c>
      <c r="G33" s="78">
        <v>42156</v>
      </c>
      <c r="H33" s="19">
        <v>1907.8646065600005</v>
      </c>
      <c r="I33" s="21">
        <f t="shared" si="0"/>
        <v>0.13395584350858702</v>
      </c>
      <c r="J33" s="19">
        <v>8139.6971623400013</v>
      </c>
      <c r="K33" s="21">
        <f t="shared" si="1"/>
        <v>8.9962730936595792E-2</v>
      </c>
      <c r="M33" s="19"/>
      <c r="N33" s="92"/>
      <c r="O33" s="36"/>
      <c r="P33" s="37"/>
    </row>
    <row r="34" spans="2:16" x14ac:dyDescent="0.25">
      <c r="B34" s="35"/>
      <c r="C34" s="78">
        <v>42736</v>
      </c>
      <c r="D34" s="19">
        <v>2119.7114439000006</v>
      </c>
      <c r="E34" s="19">
        <v>9485.9179484300003</v>
      </c>
      <c r="G34" s="78">
        <v>41974</v>
      </c>
      <c r="H34" s="19">
        <v>1780.6406052700002</v>
      </c>
      <c r="I34" s="21">
        <f t="shared" si="0"/>
        <v>0.1166203462588733</v>
      </c>
      <c r="J34" s="19">
        <v>7941.6469799200004</v>
      </c>
      <c r="K34" s="21">
        <f t="shared" si="1"/>
        <v>0.11220424503958637</v>
      </c>
      <c r="M34" s="19">
        <v>22774.456999999999</v>
      </c>
      <c r="N34" s="21">
        <f>+H34/M34</f>
        <v>7.8185864333450414E-2</v>
      </c>
      <c r="O34" s="36"/>
      <c r="P34" s="37"/>
    </row>
    <row r="35" spans="2:16" x14ac:dyDescent="0.25">
      <c r="B35" s="35"/>
      <c r="C35" s="78">
        <v>42705</v>
      </c>
      <c r="D35" s="19">
        <v>2110.2437776500001</v>
      </c>
      <c r="E35" s="19">
        <v>9494.8882414100008</v>
      </c>
      <c r="G35" s="78">
        <v>41791</v>
      </c>
      <c r="H35" s="19">
        <v>1682.4858017899996</v>
      </c>
      <c r="I35" s="21">
        <f t="shared" si="0"/>
        <v>0.10616701944788587</v>
      </c>
      <c r="J35" s="19">
        <v>7467.8674153799993</v>
      </c>
      <c r="K35" s="21">
        <f t="shared" si="1"/>
        <v>2.8899287808255902E-2</v>
      </c>
      <c r="M35" s="19"/>
      <c r="N35" s="92"/>
      <c r="O35" s="36"/>
      <c r="P35" s="37"/>
    </row>
    <row r="36" spans="2:16" x14ac:dyDescent="0.25">
      <c r="B36" s="35"/>
      <c r="C36" s="78">
        <v>42675</v>
      </c>
      <c r="D36" s="19">
        <v>2110.2437776500001</v>
      </c>
      <c r="E36" s="19">
        <v>9494.8882414100008</v>
      </c>
      <c r="G36" s="78">
        <v>41609</v>
      </c>
      <c r="H36" s="19">
        <v>1594.6696755400001</v>
      </c>
      <c r="I36" s="21">
        <f t="shared" si="0"/>
        <v>0.14794110419837292</v>
      </c>
      <c r="J36" s="19">
        <v>7140.4573533500006</v>
      </c>
      <c r="K36" s="21">
        <f t="shared" si="1"/>
        <v>8.7478614873930161E-2</v>
      </c>
      <c r="M36" s="19">
        <v>22629.102999999999</v>
      </c>
      <c r="N36" s="21">
        <f>+H36/M36</f>
        <v>7.0469858020443851E-2</v>
      </c>
      <c r="O36" s="36"/>
      <c r="P36" s="37"/>
    </row>
    <row r="37" spans="2:16" x14ac:dyDescent="0.25">
      <c r="B37" s="35"/>
      <c r="C37" s="78">
        <v>42644</v>
      </c>
      <c r="D37" s="19">
        <v>2089.3081506799999</v>
      </c>
      <c r="E37" s="19">
        <v>9437.2374088000015</v>
      </c>
      <c r="G37" s="78">
        <v>41426</v>
      </c>
      <c r="H37" s="19">
        <v>1521.0052118799999</v>
      </c>
      <c r="I37" s="21">
        <f t="shared" si="0"/>
        <v>0.27435300405790741</v>
      </c>
      <c r="J37" s="19">
        <v>7258.1131155099993</v>
      </c>
      <c r="K37" s="21">
        <f t="shared" si="1"/>
        <v>0.23800216999905177</v>
      </c>
      <c r="M37" s="19"/>
      <c r="N37" s="92"/>
      <c r="O37" s="36"/>
      <c r="P37" s="37"/>
    </row>
    <row r="38" spans="2:16" x14ac:dyDescent="0.25">
      <c r="B38" s="35"/>
      <c r="C38" s="78">
        <v>42614</v>
      </c>
      <c r="D38" s="19">
        <v>2063.1420311000002</v>
      </c>
      <c r="E38" s="19">
        <v>9381.0943047700002</v>
      </c>
      <c r="G38" s="78">
        <v>41244</v>
      </c>
      <c r="H38" s="19">
        <v>1389.156351060001</v>
      </c>
      <c r="I38" s="21">
        <f t="shared" si="0"/>
        <v>0.32105654133406336</v>
      </c>
      <c r="J38" s="19">
        <v>6566.0669145000002</v>
      </c>
      <c r="K38" s="21">
        <f t="shared" si="1"/>
        <v>0.26151771152881054</v>
      </c>
      <c r="M38" s="19">
        <v>22033.542000000001</v>
      </c>
      <c r="N38" s="21">
        <f>+H38/M38</f>
        <v>6.3047346226040329E-2</v>
      </c>
      <c r="O38" s="36"/>
      <c r="P38" s="37"/>
    </row>
    <row r="39" spans="2:16" x14ac:dyDescent="0.25">
      <c r="B39" s="35"/>
      <c r="C39" s="78">
        <v>42583</v>
      </c>
      <c r="D39" s="19">
        <v>2020.2677751899996</v>
      </c>
      <c r="E39" s="19">
        <v>9248.6664397599998</v>
      </c>
      <c r="G39" s="78">
        <v>41061</v>
      </c>
      <c r="H39" s="19">
        <v>1193.5509290100001</v>
      </c>
      <c r="I39" s="21">
        <f t="shared" si="0"/>
        <v>0.27094684663588464</v>
      </c>
      <c r="J39" s="19">
        <v>5862.7628378999998</v>
      </c>
      <c r="K39" s="21">
        <f t="shared" si="1"/>
        <v>0.27910204752545575</v>
      </c>
      <c r="M39" s="19"/>
      <c r="N39" s="92"/>
      <c r="O39" s="36"/>
      <c r="P39" s="37"/>
    </row>
    <row r="40" spans="2:16" x14ac:dyDescent="0.25">
      <c r="B40" s="35"/>
      <c r="C40" s="78">
        <v>42552</v>
      </c>
      <c r="D40" s="19">
        <v>1929.1540382900005</v>
      </c>
      <c r="E40" s="19">
        <v>9149.9515411400007</v>
      </c>
      <c r="G40" s="78">
        <v>40878</v>
      </c>
      <c r="H40" s="19">
        <v>1051.5495042</v>
      </c>
      <c r="I40" s="21">
        <f>+H40/H42-1</f>
        <v>0.30931759486850408</v>
      </c>
      <c r="J40" s="19">
        <v>5204.8947505799997</v>
      </c>
      <c r="K40" s="21">
        <f>+J40/J42-1</f>
        <v>0.20749012276444256</v>
      </c>
      <c r="L40" s="36"/>
      <c r="M40" s="19">
        <v>21038.812999999998</v>
      </c>
      <c r="N40" s="21">
        <f>+H40/M40</f>
        <v>4.9981408371280268E-2</v>
      </c>
      <c r="O40" s="36"/>
      <c r="P40" s="37"/>
    </row>
    <row r="41" spans="2:16" x14ac:dyDescent="0.25">
      <c r="B41" s="35"/>
      <c r="C41" s="78">
        <v>42522</v>
      </c>
      <c r="D41" s="19">
        <v>2025.6934100000003</v>
      </c>
      <c r="E41" s="19">
        <v>9197.466120000001</v>
      </c>
      <c r="G41" s="78">
        <v>40695</v>
      </c>
      <c r="H41" s="19">
        <v>939.10373369999968</v>
      </c>
      <c r="I41" s="21"/>
      <c r="J41" s="19">
        <v>4583.4989078800008</v>
      </c>
      <c r="K41" s="21"/>
      <c r="L41" s="36"/>
      <c r="M41" s="19"/>
      <c r="N41" s="92"/>
      <c r="O41" s="36"/>
      <c r="P41" s="37"/>
    </row>
    <row r="42" spans="2:16" x14ac:dyDescent="0.25">
      <c r="B42" s="39"/>
      <c r="C42" s="40"/>
      <c r="D42" s="40"/>
      <c r="E42" s="40"/>
      <c r="F42" s="40"/>
      <c r="G42" s="40"/>
      <c r="H42" s="80">
        <v>803.12791054000002</v>
      </c>
      <c r="I42" s="93">
        <f>+(H30/H40)^(1/5)-1</f>
        <v>0.14947778141133883</v>
      </c>
      <c r="J42" s="80">
        <v>4310.5071026699998</v>
      </c>
      <c r="K42" s="40"/>
      <c r="L42" s="40"/>
      <c r="M42" s="40"/>
      <c r="N42" s="40"/>
      <c r="O42" s="40"/>
      <c r="P42" s="41"/>
    </row>
    <row r="44" spans="2:16" x14ac:dyDescent="0.25">
      <c r="B44" s="14" t="s">
        <v>61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</row>
    <row r="45" spans="2:16" x14ac:dyDescent="0.2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2:16" x14ac:dyDescent="0.25">
      <c r="B46" s="35"/>
      <c r="C46" s="36"/>
      <c r="D46" s="142" t="s">
        <v>30</v>
      </c>
      <c r="E46" s="142"/>
      <c r="F46" s="142"/>
      <c r="G46" s="142"/>
      <c r="H46" s="142"/>
      <c r="I46" s="142"/>
      <c r="J46" s="142"/>
      <c r="K46" s="142"/>
      <c r="L46" s="36"/>
      <c r="M46" s="36"/>
      <c r="N46" s="36"/>
      <c r="O46" s="36"/>
      <c r="P46" s="37"/>
    </row>
    <row r="47" spans="2:16" x14ac:dyDescent="0.25">
      <c r="B47" s="35"/>
      <c r="C47" s="36"/>
      <c r="D47" s="156" t="s">
        <v>59</v>
      </c>
      <c r="E47" s="156"/>
      <c r="F47" s="156"/>
      <c r="G47" s="156"/>
      <c r="H47" s="156"/>
      <c r="I47" s="156"/>
      <c r="J47" s="156"/>
      <c r="K47" s="156"/>
      <c r="L47" s="36"/>
      <c r="M47" s="36"/>
      <c r="N47" s="36"/>
      <c r="O47" s="36"/>
      <c r="P47" s="37"/>
    </row>
    <row r="48" spans="2:16" ht="48" x14ac:dyDescent="0.25">
      <c r="B48" s="35"/>
      <c r="C48" s="36"/>
      <c r="D48" s="148" t="s">
        <v>29</v>
      </c>
      <c r="E48" s="148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21</v>
      </c>
      <c r="M48" s="18" t="s">
        <v>10</v>
      </c>
      <c r="N48" s="36"/>
      <c r="O48" s="36"/>
      <c r="P48" s="37"/>
    </row>
    <row r="49" spans="2:16" x14ac:dyDescent="0.25">
      <c r="B49" s="35"/>
      <c r="C49" s="36"/>
      <c r="D49" s="141" t="s">
        <v>22</v>
      </c>
      <c r="E49" s="141"/>
      <c r="F49" s="19">
        <v>368.59795749999995</v>
      </c>
      <c r="G49" s="19">
        <v>172</v>
      </c>
      <c r="H49" s="19">
        <v>0</v>
      </c>
      <c r="I49" s="19">
        <v>0</v>
      </c>
      <c r="J49" s="19">
        <v>0</v>
      </c>
      <c r="K49" s="20">
        <f t="shared" ref="K49:K55" si="2">SUM(F49:J49)</f>
        <v>540.59795749999989</v>
      </c>
      <c r="M49" s="21">
        <f>+K49/K$56</f>
        <v>5.5838998501145584E-2</v>
      </c>
      <c r="N49" s="36"/>
      <c r="O49" s="36"/>
      <c r="P49" s="37"/>
    </row>
    <row r="50" spans="2:16" s="45" customFormat="1" x14ac:dyDescent="0.25">
      <c r="B50" s="44"/>
      <c r="D50" s="141" t="s">
        <v>23</v>
      </c>
      <c r="E50" s="141"/>
      <c r="F50" s="19">
        <v>1023.77029497</v>
      </c>
      <c r="G50" s="19">
        <v>24.961410069999999</v>
      </c>
      <c r="H50" s="19">
        <v>0</v>
      </c>
      <c r="I50" s="19">
        <v>0</v>
      </c>
      <c r="J50" s="19">
        <v>0.52456557999999998</v>
      </c>
      <c r="K50" s="20">
        <f t="shared" si="2"/>
        <v>1049.2562706199999</v>
      </c>
      <c r="L50" s="29"/>
      <c r="M50" s="21">
        <f t="shared" ref="M50:M56" si="3">+K50/K$56</f>
        <v>0.10837891358934294</v>
      </c>
      <c r="P50" s="46"/>
    </row>
    <row r="51" spans="2:16" x14ac:dyDescent="0.25">
      <c r="B51" s="35"/>
      <c r="D51" s="141" t="s">
        <v>24</v>
      </c>
      <c r="E51" s="141"/>
      <c r="F51" s="19">
        <v>977.48398401999987</v>
      </c>
      <c r="G51" s="19">
        <v>151.10069215000004</v>
      </c>
      <c r="H51" s="19">
        <v>2.2300774899999998</v>
      </c>
      <c r="I51" s="19">
        <v>1.09836E-3</v>
      </c>
      <c r="J51" s="19">
        <v>38.813783170000008</v>
      </c>
      <c r="K51" s="20">
        <f t="shared" si="2"/>
        <v>1169.62963519</v>
      </c>
      <c r="M51" s="21">
        <f t="shared" si="3"/>
        <v>0.12081241991423891</v>
      </c>
      <c r="P51" s="37"/>
    </row>
    <row r="52" spans="2:16" x14ac:dyDescent="0.25">
      <c r="B52" s="35"/>
      <c r="D52" s="141" t="s">
        <v>25</v>
      </c>
      <c r="E52" s="141"/>
      <c r="F52" s="19">
        <v>911.37407181000015</v>
      </c>
      <c r="G52" s="19">
        <v>932.16491023000026</v>
      </c>
      <c r="H52" s="19">
        <v>32.839179039999998</v>
      </c>
      <c r="I52" s="19">
        <v>0.50865947999999994</v>
      </c>
      <c r="J52" s="19">
        <v>477.56647167000011</v>
      </c>
      <c r="K52" s="20">
        <f t="shared" si="2"/>
        <v>2354.4532922300009</v>
      </c>
      <c r="M52" s="21">
        <f t="shared" si="3"/>
        <v>0.24319424820588287</v>
      </c>
      <c r="P52" s="37"/>
    </row>
    <row r="53" spans="2:16" x14ac:dyDescent="0.25">
      <c r="B53" s="35"/>
      <c r="D53" s="141" t="s">
        <v>26</v>
      </c>
      <c r="E53" s="141"/>
      <c r="F53" s="19">
        <v>159.78544436000001</v>
      </c>
      <c r="G53" s="19">
        <v>363.71723012000001</v>
      </c>
      <c r="H53" s="19">
        <v>18.013058819999998</v>
      </c>
      <c r="I53" s="19">
        <v>0.32241692999999999</v>
      </c>
      <c r="J53" s="19">
        <v>292.16309062000005</v>
      </c>
      <c r="K53" s="20">
        <f t="shared" si="2"/>
        <v>834.00124085000004</v>
      </c>
      <c r="M53" s="21">
        <f t="shared" si="3"/>
        <v>8.6144968532880034E-2</v>
      </c>
      <c r="P53" s="37"/>
    </row>
    <row r="54" spans="2:16" x14ac:dyDescent="0.25">
      <c r="B54" s="35"/>
      <c r="D54" s="141" t="s">
        <v>27</v>
      </c>
      <c r="E54" s="141"/>
      <c r="F54" s="19">
        <v>1633.3783335900002</v>
      </c>
      <c r="G54" s="19">
        <v>345.27324197999997</v>
      </c>
      <c r="H54" s="19">
        <v>15.362611639999999</v>
      </c>
      <c r="I54" s="19">
        <v>9.3434937400000013</v>
      </c>
      <c r="J54" s="19">
        <v>239.77599343000006</v>
      </c>
      <c r="K54" s="20">
        <f t="shared" si="2"/>
        <v>2243.1336743800002</v>
      </c>
      <c r="M54" s="21">
        <f t="shared" si="3"/>
        <v>0.23169591402234263</v>
      </c>
      <c r="P54" s="37"/>
    </row>
    <row r="55" spans="2:16" x14ac:dyDescent="0.25">
      <c r="B55" s="35"/>
      <c r="D55" s="141" t="s">
        <v>28</v>
      </c>
      <c r="E55" s="141"/>
      <c r="F55" s="19">
        <v>1269.86333042</v>
      </c>
      <c r="G55" s="19">
        <v>218.28474474000004</v>
      </c>
      <c r="H55" s="19">
        <v>0</v>
      </c>
      <c r="I55" s="19">
        <v>0</v>
      </c>
      <c r="J55" s="19">
        <v>2.1490048599999998</v>
      </c>
      <c r="K55" s="20">
        <f t="shared" si="2"/>
        <v>1490.2970800200001</v>
      </c>
      <c r="M55" s="21">
        <f t="shared" si="3"/>
        <v>0.15393453723416711</v>
      </c>
      <c r="P55" s="37"/>
    </row>
    <row r="56" spans="2:16" x14ac:dyDescent="0.25">
      <c r="B56" s="35"/>
      <c r="D56" s="141" t="s">
        <v>21</v>
      </c>
      <c r="E56" s="141"/>
      <c r="F56" s="20">
        <f t="shared" ref="F56:K56" si="4">SUM(F49:F55)</f>
        <v>6344.2534166700007</v>
      </c>
      <c r="G56" s="20">
        <f t="shared" si="4"/>
        <v>2207.5022292900003</v>
      </c>
      <c r="H56" s="20">
        <f t="shared" si="4"/>
        <v>68.444926989999999</v>
      </c>
      <c r="I56" s="20">
        <f t="shared" si="4"/>
        <v>10.175668510000001</v>
      </c>
      <c r="J56" s="20">
        <f t="shared" si="4"/>
        <v>1050.9929093300002</v>
      </c>
      <c r="K56" s="20">
        <f t="shared" si="4"/>
        <v>9681.3691507900003</v>
      </c>
      <c r="L56" s="50"/>
      <c r="M56" s="24">
        <f t="shared" si="3"/>
        <v>1</v>
      </c>
      <c r="P56" s="37"/>
    </row>
    <row r="57" spans="2:16" x14ac:dyDescent="0.25">
      <c r="B57" s="35"/>
      <c r="E57" s="36"/>
      <c r="F57" s="43"/>
      <c r="G57" s="36"/>
      <c r="H57" s="36"/>
      <c r="P57" s="37"/>
    </row>
    <row r="58" spans="2:16" x14ac:dyDescent="0.25">
      <c r="B58" s="35"/>
      <c r="E58" s="36"/>
      <c r="F58" s="43"/>
      <c r="G58" s="36"/>
      <c r="H58" s="36"/>
      <c r="P58" s="37"/>
    </row>
    <row r="59" spans="2:16" x14ac:dyDescent="0.25">
      <c r="B59" s="35"/>
      <c r="D59" s="142" t="s">
        <v>31</v>
      </c>
      <c r="E59" s="142"/>
      <c r="F59" s="142"/>
      <c r="G59" s="142"/>
      <c r="H59" s="142"/>
      <c r="I59" s="142"/>
      <c r="J59" s="142"/>
      <c r="K59" s="142"/>
      <c r="L59" s="142"/>
      <c r="M59" s="142"/>
      <c r="P59" s="37"/>
    </row>
    <row r="60" spans="2:16" x14ac:dyDescent="0.25">
      <c r="B60" s="35"/>
      <c r="D60" s="143" t="s">
        <v>59</v>
      </c>
      <c r="E60" s="143"/>
      <c r="F60" s="143"/>
      <c r="G60" s="143"/>
      <c r="H60" s="143"/>
      <c r="I60" s="143"/>
      <c r="J60" s="143"/>
      <c r="K60" s="143"/>
      <c r="L60" s="143"/>
      <c r="M60" s="143"/>
      <c r="P60" s="37"/>
    </row>
    <row r="61" spans="2:16" x14ac:dyDescent="0.25">
      <c r="B61" s="35"/>
      <c r="D61" s="148"/>
      <c r="E61" s="14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41</v>
      </c>
      <c r="M61" s="27" t="s">
        <v>42</v>
      </c>
      <c r="P61" s="37"/>
    </row>
    <row r="62" spans="2:16" x14ac:dyDescent="0.25">
      <c r="B62" s="35"/>
      <c r="D62" s="147" t="s">
        <v>22</v>
      </c>
      <c r="E62" s="147"/>
      <c r="F62" s="19">
        <v>164.38788491</v>
      </c>
      <c r="G62" s="19">
        <v>342.33852952000007</v>
      </c>
      <c r="H62" s="19">
        <v>256.32733588999997</v>
      </c>
      <c r="I62" s="19">
        <v>273.03353979000002</v>
      </c>
      <c r="J62" s="19">
        <v>579.65836000000002</v>
      </c>
      <c r="K62" s="19">
        <v>540.59795749999989</v>
      </c>
      <c r="L62" s="58">
        <f>+IFERROR(K62/J62-1,0)</f>
        <v>-6.7385213766260721E-2</v>
      </c>
      <c r="M62" s="59">
        <f>+K62-J62</f>
        <v>-39.060402500000123</v>
      </c>
      <c r="P62" s="37"/>
    </row>
    <row r="63" spans="2:16" x14ac:dyDescent="0.25">
      <c r="B63" s="35"/>
      <c r="D63" s="141" t="s">
        <v>23</v>
      </c>
      <c r="E63" s="141"/>
      <c r="F63" s="19">
        <v>603.93035293000003</v>
      </c>
      <c r="G63" s="19">
        <v>814.52384977000008</v>
      </c>
      <c r="H63" s="19">
        <v>612.14940072000002</v>
      </c>
      <c r="I63" s="19">
        <v>884.30285294000009</v>
      </c>
      <c r="J63" s="19">
        <v>1123.5496799999999</v>
      </c>
      <c r="K63" s="19">
        <v>1049.2562706199999</v>
      </c>
      <c r="L63" s="58">
        <f t="shared" ref="L63:L69" si="5">+IFERROR(K63/J63-1,0)</f>
        <v>-6.6123831195430527E-2</v>
      </c>
      <c r="M63" s="59">
        <f t="shared" ref="M63:M69" si="6">+K63-J63</f>
        <v>-74.293409379999957</v>
      </c>
      <c r="P63" s="37"/>
    </row>
    <row r="64" spans="2:16" x14ac:dyDescent="0.25">
      <c r="B64" s="35"/>
      <c r="D64" s="141" t="s">
        <v>24</v>
      </c>
      <c r="E64" s="141"/>
      <c r="F64" s="19">
        <v>843.85756186000015</v>
      </c>
      <c r="G64" s="19">
        <v>1024.03909406</v>
      </c>
      <c r="H64" s="19">
        <v>1081.9485788200002</v>
      </c>
      <c r="I64" s="19">
        <v>1080.9888203100002</v>
      </c>
      <c r="J64" s="19">
        <v>1110.6296299999997</v>
      </c>
      <c r="K64" s="19">
        <v>1169.62963519</v>
      </c>
      <c r="L64" s="58">
        <f t="shared" si="5"/>
        <v>5.3123024630632676E-2</v>
      </c>
      <c r="M64" s="59">
        <f t="shared" si="6"/>
        <v>59.000005190000365</v>
      </c>
      <c r="P64" s="37"/>
    </row>
    <row r="65" spans="2:16" x14ac:dyDescent="0.25">
      <c r="B65" s="35"/>
      <c r="D65" s="141" t="s">
        <v>25</v>
      </c>
      <c r="E65" s="141"/>
      <c r="F65" s="19">
        <v>1481.0650643199992</v>
      </c>
      <c r="G65" s="19">
        <v>1731.36062373</v>
      </c>
      <c r="H65" s="19">
        <v>1798.8819162199998</v>
      </c>
      <c r="I65" s="19">
        <v>1791.38737909</v>
      </c>
      <c r="J65" s="19">
        <v>2077.6250499999996</v>
      </c>
      <c r="K65" s="19">
        <v>2354.4532922300009</v>
      </c>
      <c r="L65" s="58">
        <f t="shared" si="5"/>
        <v>0.13324263790042457</v>
      </c>
      <c r="M65" s="59">
        <f t="shared" si="6"/>
        <v>276.82824223000125</v>
      </c>
      <c r="P65" s="37"/>
    </row>
    <row r="66" spans="2:16" x14ac:dyDescent="0.25">
      <c r="B66" s="35"/>
      <c r="D66" s="141" t="s">
        <v>26</v>
      </c>
      <c r="E66" s="141"/>
      <c r="F66" s="19">
        <v>724.05576057999986</v>
      </c>
      <c r="G66" s="19">
        <v>717.88499854999986</v>
      </c>
      <c r="H66" s="19">
        <v>747.24230321000005</v>
      </c>
      <c r="I66" s="19">
        <v>715.12832189999995</v>
      </c>
      <c r="J66" s="19">
        <v>798.49580000000014</v>
      </c>
      <c r="K66" s="19">
        <v>834.00124085000004</v>
      </c>
      <c r="L66" s="58">
        <f t="shared" si="5"/>
        <v>4.4465407144282931E-2</v>
      </c>
      <c r="M66" s="59">
        <f t="shared" si="6"/>
        <v>35.5054408499999</v>
      </c>
      <c r="P66" s="37"/>
    </row>
    <row r="67" spans="2:16" x14ac:dyDescent="0.25">
      <c r="B67" s="35"/>
      <c r="D67" s="141" t="s">
        <v>27</v>
      </c>
      <c r="E67" s="141"/>
      <c r="F67" s="19">
        <v>1193.5509290100001</v>
      </c>
      <c r="G67" s="19">
        <v>1521.0052118799999</v>
      </c>
      <c r="H67" s="19">
        <v>1682.4858017899996</v>
      </c>
      <c r="I67" s="19">
        <v>1907.8646065600005</v>
      </c>
      <c r="J67" s="19">
        <v>2025.6934100000003</v>
      </c>
      <c r="K67" s="19">
        <v>2243.1336743800002</v>
      </c>
      <c r="L67" s="58">
        <f t="shared" si="5"/>
        <v>0.10734115207493322</v>
      </c>
      <c r="M67" s="59">
        <f t="shared" si="6"/>
        <v>217.44026437999992</v>
      </c>
      <c r="P67" s="37"/>
    </row>
    <row r="68" spans="2:16" x14ac:dyDescent="0.25">
      <c r="B68" s="35"/>
      <c r="D68" s="141" t="s">
        <v>28</v>
      </c>
      <c r="E68" s="141"/>
      <c r="F68" s="19">
        <v>851.91528428999993</v>
      </c>
      <c r="G68" s="19">
        <v>1106.960808</v>
      </c>
      <c r="H68" s="19">
        <v>1288.8320787300001</v>
      </c>
      <c r="I68" s="19">
        <v>1486.9916417500006</v>
      </c>
      <c r="J68" s="19">
        <v>1481.8141900000001</v>
      </c>
      <c r="K68" s="19">
        <v>1490.2970800200001</v>
      </c>
      <c r="L68" s="58">
        <f t="shared" si="5"/>
        <v>5.7246651282236716E-3</v>
      </c>
      <c r="M68" s="59">
        <f t="shared" si="6"/>
        <v>8.4828900200000135</v>
      </c>
      <c r="P68" s="37"/>
    </row>
    <row r="69" spans="2:16" x14ac:dyDescent="0.25">
      <c r="B69" s="35"/>
      <c r="D69" s="141" t="s">
        <v>21</v>
      </c>
      <c r="E69" s="141"/>
      <c r="F69" s="19">
        <f t="shared" ref="F69:J69" si="7">SUM(F62:F68)</f>
        <v>5862.7628378999998</v>
      </c>
      <c r="G69" s="19">
        <f t="shared" si="7"/>
        <v>7258.1131155099993</v>
      </c>
      <c r="H69" s="19">
        <f t="shared" si="7"/>
        <v>7467.8674153799993</v>
      </c>
      <c r="I69" s="19">
        <f t="shared" si="7"/>
        <v>8139.6971623400013</v>
      </c>
      <c r="J69" s="19">
        <f t="shared" si="7"/>
        <v>9197.466120000001</v>
      </c>
      <c r="K69" s="19">
        <f>SUM(K62:K68)</f>
        <v>9681.3691507900003</v>
      </c>
      <c r="L69" s="58">
        <f t="shared" si="5"/>
        <v>5.2612646187165213E-2</v>
      </c>
      <c r="M69" s="59">
        <f t="shared" si="6"/>
        <v>483.90303078999932</v>
      </c>
      <c r="P69" s="37"/>
    </row>
    <row r="70" spans="2:16" x14ac:dyDescent="0.25">
      <c r="B70" s="35"/>
      <c r="C70" s="36"/>
      <c r="D70" s="144" t="s">
        <v>38</v>
      </c>
      <c r="E70" s="144"/>
      <c r="F70" s="144"/>
      <c r="G70" s="144"/>
      <c r="H70" s="144"/>
      <c r="I70" s="144"/>
      <c r="J70" s="144"/>
      <c r="K70" s="144"/>
      <c r="L70" s="144"/>
      <c r="M70" s="144"/>
      <c r="N70" s="36"/>
      <c r="O70" s="36"/>
      <c r="P70" s="37"/>
    </row>
    <row r="71" spans="2:16" x14ac:dyDescent="0.25"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</row>
    <row r="72" spans="2:16" x14ac:dyDescent="0.25">
      <c r="B72" s="35"/>
      <c r="C72" s="36"/>
      <c r="D72" s="142" t="s">
        <v>60</v>
      </c>
      <c r="E72" s="142"/>
      <c r="F72" s="142"/>
      <c r="G72" s="142"/>
      <c r="H72" s="142"/>
      <c r="I72" s="142"/>
      <c r="J72" s="142"/>
      <c r="K72" s="142"/>
      <c r="L72" s="142"/>
      <c r="M72" s="142"/>
      <c r="N72" s="36"/>
      <c r="O72" s="36"/>
      <c r="P72" s="37"/>
    </row>
    <row r="73" spans="2:16" x14ac:dyDescent="0.25">
      <c r="B73" s="35"/>
      <c r="C73" s="36"/>
      <c r="D73" s="143" t="s">
        <v>59</v>
      </c>
      <c r="E73" s="143"/>
      <c r="F73" s="143"/>
      <c r="G73" s="143"/>
      <c r="H73" s="143"/>
      <c r="I73" s="143"/>
      <c r="J73" s="143"/>
      <c r="K73" s="143"/>
      <c r="L73" s="143"/>
      <c r="M73" s="143"/>
      <c r="N73" s="36"/>
      <c r="O73" s="36"/>
      <c r="P73" s="37"/>
    </row>
    <row r="74" spans="2:16" ht="15" customHeight="1" x14ac:dyDescent="0.25">
      <c r="B74" s="35"/>
      <c r="C74" s="36"/>
      <c r="D74" s="148"/>
      <c r="E74" s="14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41</v>
      </c>
      <c r="M74" s="27" t="s">
        <v>42</v>
      </c>
      <c r="N74" s="36"/>
      <c r="O74" s="36"/>
      <c r="P74" s="37"/>
    </row>
    <row r="75" spans="2:16" x14ac:dyDescent="0.25">
      <c r="B75" s="35"/>
      <c r="C75" s="36"/>
      <c r="D75" s="52" t="s">
        <v>13</v>
      </c>
      <c r="E75" s="61"/>
      <c r="F75" s="19">
        <v>780.99607097000001</v>
      </c>
      <c r="G75" s="19">
        <v>989.44000131999996</v>
      </c>
      <c r="H75" s="19">
        <v>1129.86875779</v>
      </c>
      <c r="I75" s="19">
        <v>1419.0029423800001</v>
      </c>
      <c r="J75" s="19">
        <v>1513.2257000000002</v>
      </c>
      <c r="K75" s="19">
        <v>1633.3783335900002</v>
      </c>
      <c r="L75" s="58">
        <f>+IFERROR(K75/J75-1,0)</f>
        <v>7.9401660697409504E-2</v>
      </c>
      <c r="M75" s="59">
        <f>+K75-J75</f>
        <v>120.15263359000005</v>
      </c>
      <c r="N75" s="36"/>
      <c r="O75" s="36"/>
      <c r="P75" s="37"/>
    </row>
    <row r="76" spans="2:16" x14ac:dyDescent="0.25">
      <c r="B76" s="35"/>
      <c r="C76" s="36"/>
      <c r="D76" s="52" t="s">
        <v>15</v>
      </c>
      <c r="E76" s="61"/>
      <c r="F76" s="19">
        <v>199.04670139999999</v>
      </c>
      <c r="G76" s="19">
        <v>244.07313771999998</v>
      </c>
      <c r="H76" s="19">
        <v>256.00948541999998</v>
      </c>
      <c r="I76" s="19">
        <v>255.37769696000004</v>
      </c>
      <c r="J76" s="19">
        <v>284.56617999999992</v>
      </c>
      <c r="K76" s="19">
        <v>345.27324197999997</v>
      </c>
      <c r="L76" s="58">
        <f t="shared" ref="L76:L80" si="8">+IFERROR(K76/J76-1,0)</f>
        <v>0.21333196369294516</v>
      </c>
      <c r="M76" s="59">
        <f t="shared" ref="M76:M80" si="9">+K76-J76</f>
        <v>60.707061980000049</v>
      </c>
      <c r="N76" s="36"/>
      <c r="O76" s="36"/>
      <c r="P76" s="37"/>
    </row>
    <row r="77" spans="2:16" x14ac:dyDescent="0.25">
      <c r="B77" s="35"/>
      <c r="C77" s="36"/>
      <c r="D77" s="52" t="s">
        <v>16</v>
      </c>
      <c r="E77" s="61"/>
      <c r="F77" s="19">
        <v>15.100650000000003</v>
      </c>
      <c r="G77" s="19">
        <v>6.5447470600000006</v>
      </c>
      <c r="H77" s="19">
        <v>7.4605860899999996</v>
      </c>
      <c r="I77" s="19">
        <v>8.1057855799999992</v>
      </c>
      <c r="J77" s="19">
        <v>11.969949999999999</v>
      </c>
      <c r="K77" s="19">
        <v>15.362611639999999</v>
      </c>
      <c r="L77" s="58">
        <f t="shared" si="8"/>
        <v>0.28343156320619545</v>
      </c>
      <c r="M77" s="59">
        <f t="shared" si="9"/>
        <v>3.39266164</v>
      </c>
      <c r="N77" s="36"/>
      <c r="O77" s="36"/>
      <c r="P77" s="37"/>
    </row>
    <row r="78" spans="2:16" x14ac:dyDescent="0.25">
      <c r="B78" s="35"/>
      <c r="C78" s="36"/>
      <c r="D78" s="52" t="s">
        <v>17</v>
      </c>
      <c r="E78" s="61"/>
      <c r="F78" s="19">
        <v>16.856344700000001</v>
      </c>
      <c r="G78" s="19">
        <v>18.470341810000004</v>
      </c>
      <c r="H78" s="19">
        <v>5.6740823100000002</v>
      </c>
      <c r="I78" s="19">
        <v>6.3492645699999999</v>
      </c>
      <c r="J78" s="19">
        <v>4.2790799999999996</v>
      </c>
      <c r="K78" s="19">
        <v>9.3434937400000013</v>
      </c>
      <c r="L78" s="58">
        <f t="shared" si="8"/>
        <v>1.1835286416706401</v>
      </c>
      <c r="M78" s="59">
        <f t="shared" si="9"/>
        <v>5.0644137400000018</v>
      </c>
      <c r="N78" s="36"/>
      <c r="O78" s="36"/>
      <c r="P78" s="37"/>
    </row>
    <row r="79" spans="2:16" x14ac:dyDescent="0.25">
      <c r="B79" s="35"/>
      <c r="C79" s="36"/>
      <c r="D79" s="52" t="s">
        <v>14</v>
      </c>
      <c r="E79" s="61"/>
      <c r="F79" s="19">
        <v>181.55116194000001</v>
      </c>
      <c r="G79" s="19">
        <v>262.47698396999999</v>
      </c>
      <c r="H79" s="19">
        <v>283.47289018000004</v>
      </c>
      <c r="I79" s="19">
        <v>219.02891707000003</v>
      </c>
      <c r="J79" s="19">
        <v>211.65250000000003</v>
      </c>
      <c r="K79" s="19">
        <v>239.77599343000006</v>
      </c>
      <c r="L79" s="58">
        <f t="shared" si="8"/>
        <v>0.13287579135611449</v>
      </c>
      <c r="M79" s="59">
        <f t="shared" si="9"/>
        <v>28.123493430000025</v>
      </c>
      <c r="N79" s="36"/>
      <c r="O79" s="36"/>
      <c r="P79" s="37"/>
    </row>
    <row r="80" spans="2:16" x14ac:dyDescent="0.25">
      <c r="B80" s="35"/>
      <c r="C80" s="36"/>
      <c r="D80" s="52" t="s">
        <v>21</v>
      </c>
      <c r="E80" s="61"/>
      <c r="F80" s="19">
        <f t="shared" ref="F80:J80" si="10">SUM(F75:F79)</f>
        <v>1193.5509290099999</v>
      </c>
      <c r="G80" s="19">
        <f t="shared" si="10"/>
        <v>1521.0052118799999</v>
      </c>
      <c r="H80" s="19">
        <f t="shared" si="10"/>
        <v>1682.4858017900001</v>
      </c>
      <c r="I80" s="19">
        <f t="shared" si="10"/>
        <v>1907.8646065600003</v>
      </c>
      <c r="J80" s="19">
        <f t="shared" si="10"/>
        <v>2025.6934100000003</v>
      </c>
      <c r="K80" s="19">
        <f>SUM(K75:K79)</f>
        <v>2243.1336743800002</v>
      </c>
      <c r="L80" s="58">
        <f t="shared" si="8"/>
        <v>0.10734115207493322</v>
      </c>
      <c r="M80" s="59">
        <f t="shared" si="9"/>
        <v>217.44026437999992</v>
      </c>
      <c r="N80" s="36"/>
      <c r="O80" s="36"/>
      <c r="P80" s="37"/>
    </row>
    <row r="81" spans="2:16" x14ac:dyDescent="0.25">
      <c r="B81" s="35"/>
      <c r="C81" s="36"/>
      <c r="D81" s="144" t="s">
        <v>38</v>
      </c>
      <c r="E81" s="144"/>
      <c r="F81" s="144"/>
      <c r="G81" s="144"/>
      <c r="H81" s="144"/>
      <c r="I81" s="144"/>
      <c r="J81" s="144"/>
      <c r="K81" s="144"/>
      <c r="L81" s="144"/>
      <c r="M81" s="144"/>
      <c r="N81" s="36"/>
      <c r="O81" s="36"/>
      <c r="P81" s="37"/>
    </row>
    <row r="82" spans="2:16" x14ac:dyDescent="0.25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</row>
    <row r="83" spans="2:16" x14ac:dyDescent="0.25">
      <c r="B83" s="35"/>
      <c r="C83" s="36"/>
      <c r="D83" s="36"/>
      <c r="E83" s="36"/>
      <c r="F83" s="36"/>
      <c r="G83" s="36"/>
      <c r="H83" s="36"/>
      <c r="O83" s="36"/>
      <c r="P83" s="37"/>
    </row>
    <row r="84" spans="2:16" x14ac:dyDescent="0.25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6" spans="2:16" x14ac:dyDescent="0.25">
      <c r="B86" s="14" t="s">
        <v>39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81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58" t="s">
        <v>32</v>
      </c>
      <c r="F88" s="158"/>
      <c r="G88" s="158"/>
      <c r="H88" s="158"/>
      <c r="I88" s="158"/>
      <c r="J88" s="158"/>
      <c r="K88" s="158"/>
      <c r="L88" s="158"/>
      <c r="M88" s="158"/>
      <c r="N88" s="17"/>
      <c r="O88" s="17"/>
      <c r="P88" s="11"/>
    </row>
    <row r="89" spans="2:16" x14ac:dyDescent="0.25">
      <c r="B89" s="16"/>
      <c r="C89" s="17"/>
      <c r="D89" s="17"/>
      <c r="E89" s="161" t="s">
        <v>43</v>
      </c>
      <c r="F89" s="161"/>
      <c r="G89" s="161"/>
      <c r="H89" s="161"/>
      <c r="I89" s="161"/>
      <c r="J89" s="161"/>
      <c r="K89" s="161"/>
      <c r="L89" s="161"/>
      <c r="M89" s="161"/>
      <c r="N89" s="17"/>
      <c r="O89" s="17"/>
      <c r="P89" s="11"/>
    </row>
    <row r="90" spans="2:16" ht="24" x14ac:dyDescent="0.25">
      <c r="B90" s="16"/>
      <c r="C90" s="17"/>
      <c r="D90" s="17"/>
      <c r="E90" s="97" t="s">
        <v>40</v>
      </c>
      <c r="F90" s="97" t="s">
        <v>13</v>
      </c>
      <c r="G90" s="97" t="s">
        <v>33</v>
      </c>
      <c r="H90" s="97" t="s">
        <v>34</v>
      </c>
      <c r="I90" s="97" t="s">
        <v>35</v>
      </c>
      <c r="J90" s="97" t="s">
        <v>17</v>
      </c>
      <c r="K90" s="97" t="s">
        <v>36</v>
      </c>
      <c r="L90" s="97" t="s">
        <v>37</v>
      </c>
      <c r="M90" s="97" t="s">
        <v>1</v>
      </c>
      <c r="N90" s="17"/>
      <c r="O90" s="17"/>
      <c r="P90" s="11"/>
    </row>
    <row r="91" spans="2:16" x14ac:dyDescent="0.25">
      <c r="B91" s="16"/>
      <c r="C91" s="17"/>
      <c r="D91" s="17"/>
      <c r="E91" s="95">
        <v>2012</v>
      </c>
      <c r="F91" s="96">
        <v>1.6085315755539578E-2</v>
      </c>
      <c r="G91" s="96">
        <v>4.2236742966731675E-2</v>
      </c>
      <c r="H91" s="96">
        <v>4.0944158942229698E-2</v>
      </c>
      <c r="I91" s="96">
        <v>3.980952101967191E-2</v>
      </c>
      <c r="J91" s="96">
        <v>4.7341486414379769E-2</v>
      </c>
      <c r="K91" s="96">
        <v>3.1406478837801384E-3</v>
      </c>
      <c r="L91" s="96">
        <v>3.2555100693178331E-2</v>
      </c>
      <c r="M91" s="96">
        <v>2.4431977146717895E-2</v>
      </c>
      <c r="N91" s="17"/>
      <c r="O91" s="17"/>
      <c r="P91" s="11"/>
    </row>
    <row r="92" spans="2:16" x14ac:dyDescent="0.25">
      <c r="B92" s="16"/>
      <c r="C92" s="17"/>
      <c r="D92" s="17"/>
      <c r="E92" s="95">
        <v>2013</v>
      </c>
      <c r="F92" s="96">
        <v>2.0308882978701447E-2</v>
      </c>
      <c r="G92" s="96">
        <v>5.0164976060095172E-2</v>
      </c>
      <c r="H92" s="96">
        <v>4.8633911590181773E-2</v>
      </c>
      <c r="I92" s="96">
        <v>9.0239651230273873E-2</v>
      </c>
      <c r="J92" s="96">
        <v>7.5578332895111802E-2</v>
      </c>
      <c r="K92" s="96">
        <v>4.2814689819393199E-3</v>
      </c>
      <c r="L92" s="96">
        <v>1.4837648374369468E-2</v>
      </c>
      <c r="M92" s="96">
        <v>2.999546089313598E-2</v>
      </c>
      <c r="N92" s="17"/>
      <c r="O92" s="17"/>
      <c r="P92" s="11"/>
    </row>
    <row r="93" spans="2:16" x14ac:dyDescent="0.25">
      <c r="B93" s="16"/>
      <c r="C93" s="17"/>
      <c r="D93" s="17"/>
      <c r="E93" s="95">
        <v>2014</v>
      </c>
      <c r="F93" s="96">
        <v>2.3770842588626068E-2</v>
      </c>
      <c r="G93" s="96">
        <v>6.1464897975006781E-2</v>
      </c>
      <c r="H93" s="96">
        <v>6.2118668611986158E-2</v>
      </c>
      <c r="I93" s="96">
        <v>0.12590833935083984</v>
      </c>
      <c r="J93" s="96">
        <v>7.3645121608860345E-2</v>
      </c>
      <c r="K93" s="96">
        <v>4.5688297217705617E-3</v>
      </c>
      <c r="L93" s="96">
        <v>1.9901942238058096E-2</v>
      </c>
      <c r="M93" s="96">
        <v>3.7339393271668249E-2</v>
      </c>
      <c r="N93" s="17"/>
      <c r="O93" s="17"/>
      <c r="P93" s="11"/>
    </row>
    <row r="94" spans="2:16" x14ac:dyDescent="0.25">
      <c r="B94" s="16"/>
      <c r="C94" s="17"/>
      <c r="D94" s="17"/>
      <c r="E94" s="95">
        <v>2015</v>
      </c>
      <c r="F94" s="96">
        <v>2.5866802825126978E-2</v>
      </c>
      <c r="G94" s="96">
        <v>7.7945129477886357E-2</v>
      </c>
      <c r="H94" s="96">
        <v>6.3405527791168342E-2</v>
      </c>
      <c r="I94" s="96">
        <v>0.12990258742689956</v>
      </c>
      <c r="J94" s="96">
        <v>4.6154909882240004E-2</v>
      </c>
      <c r="K94" s="96">
        <v>6.8535618803452101E-3</v>
      </c>
      <c r="L94" s="96">
        <v>5.8883541756602965E-2</v>
      </c>
      <c r="M94" s="96">
        <v>3.9341835457370661E-2</v>
      </c>
      <c r="N94" s="17"/>
      <c r="O94" s="17"/>
      <c r="P94" s="11"/>
    </row>
    <row r="95" spans="2:16" x14ac:dyDescent="0.25">
      <c r="B95" s="16"/>
      <c r="C95" s="17"/>
      <c r="D95" s="17"/>
      <c r="E95" s="95">
        <v>2016</v>
      </c>
      <c r="F95" s="96">
        <v>2.943050633429619E-2</v>
      </c>
      <c r="G95" s="96">
        <v>7.4043307994985791E-2</v>
      </c>
      <c r="H95" s="96">
        <v>5.0538444874008326E-2</v>
      </c>
      <c r="I95" s="96">
        <v>5.6876907461584157E-2</v>
      </c>
      <c r="J95" s="96">
        <v>3.3901058958105433E-2</v>
      </c>
      <c r="K95" s="96">
        <v>9.2221328641098228E-3</v>
      </c>
      <c r="L95" s="96">
        <v>7.7387471649618261E-2</v>
      </c>
      <c r="M95" s="96">
        <v>3.8247571250974929E-2</v>
      </c>
      <c r="N95" s="17"/>
      <c r="O95" s="17"/>
      <c r="P95" s="11"/>
    </row>
    <row r="96" spans="2:16" x14ac:dyDescent="0.25">
      <c r="B96" s="16"/>
      <c r="C96" s="17"/>
      <c r="D96" s="17"/>
      <c r="E96" s="95">
        <v>2017</v>
      </c>
      <c r="F96" s="96">
        <v>2.9193470674318357E-2</v>
      </c>
      <c r="G96" s="96">
        <v>5.6660593341169962E-2</v>
      </c>
      <c r="H96" s="96">
        <v>5.2166509502025844E-2</v>
      </c>
      <c r="I96" s="96">
        <v>0</v>
      </c>
      <c r="J96" s="96">
        <v>8.1292370047931078E-2</v>
      </c>
      <c r="K96" s="96">
        <v>1.01223825284737E-2</v>
      </c>
      <c r="L96" s="96">
        <v>5.448541923269809E-2</v>
      </c>
      <c r="M96" s="96">
        <v>3.7115102112933653E-2</v>
      </c>
      <c r="N96" s="17"/>
      <c r="O96" s="17"/>
      <c r="P96" s="11"/>
    </row>
    <row r="97" spans="2:16" x14ac:dyDescent="0.25">
      <c r="B97" s="16"/>
      <c r="C97" s="17"/>
      <c r="D97" s="17"/>
      <c r="E97" s="157" t="s">
        <v>38</v>
      </c>
      <c r="F97" s="157"/>
      <c r="G97" s="157"/>
      <c r="H97" s="157"/>
      <c r="I97" s="157"/>
      <c r="J97" s="157"/>
      <c r="K97" s="157"/>
      <c r="L97" s="157"/>
      <c r="M97" s="15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5"/>
    </row>
  </sheetData>
  <sortState ref="K11:L23">
    <sortCondition descending="1" ref="K12:K24"/>
  </sortState>
  <mergeCells count="39">
    <mergeCell ref="D67:E67"/>
    <mergeCell ref="D68:E68"/>
    <mergeCell ref="D60:M60"/>
    <mergeCell ref="D69:E69"/>
    <mergeCell ref="D70:M70"/>
    <mergeCell ref="D65:E65"/>
    <mergeCell ref="D52:E52"/>
    <mergeCell ref="D53:E53"/>
    <mergeCell ref="B1:P2"/>
    <mergeCell ref="C8:G9"/>
    <mergeCell ref="G10:H12"/>
    <mergeCell ref="G14:H16"/>
    <mergeCell ref="J8:M9"/>
    <mergeCell ref="M10:N12"/>
    <mergeCell ref="G27:K27"/>
    <mergeCell ref="C27:E27"/>
    <mergeCell ref="C26:M26"/>
    <mergeCell ref="D59:M59"/>
    <mergeCell ref="D72:M72"/>
    <mergeCell ref="D46:K46"/>
    <mergeCell ref="D47:K47"/>
    <mergeCell ref="D54:E54"/>
    <mergeCell ref="D55:E55"/>
    <mergeCell ref="D56:E56"/>
    <mergeCell ref="D66:E66"/>
    <mergeCell ref="D48:E48"/>
    <mergeCell ref="D61:E61"/>
    <mergeCell ref="D62:E62"/>
    <mergeCell ref="D63:E63"/>
    <mergeCell ref="D64:E64"/>
    <mergeCell ref="D49:E49"/>
    <mergeCell ref="D50:E50"/>
    <mergeCell ref="D51:E51"/>
    <mergeCell ref="D74:E74"/>
    <mergeCell ref="D73:M73"/>
    <mergeCell ref="E88:M88"/>
    <mergeCell ref="E89:M89"/>
    <mergeCell ref="E97:M97"/>
    <mergeCell ref="D81:M8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99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7" width="11.7109375" style="29" customWidth="1"/>
    <col min="18" max="16384" width="11.42578125" style="29" hidden="1"/>
  </cols>
  <sheetData>
    <row r="1" spans="2:16" ht="15" customHeight="1" x14ac:dyDescent="0.25">
      <c r="B1" s="162" t="s">
        <v>103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6" ht="15" customHeight="1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x14ac:dyDescent="0.25">
      <c r="B3" s="1"/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Junio 2017</v>
      </c>
      <c r="K3" s="13"/>
      <c r="L3" s="1"/>
      <c r="M3" s="8"/>
      <c r="N3" s="8"/>
      <c r="O3" s="8"/>
      <c r="P3" s="8"/>
    </row>
    <row r="4" spans="2:16" x14ac:dyDescent="0.25">
      <c r="B4" s="1"/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L4" s="1"/>
      <c r="M4" s="8"/>
      <c r="N4" s="8"/>
      <c r="O4" s="8"/>
      <c r="P4" s="8"/>
    </row>
    <row r="5" spans="2:16" x14ac:dyDescent="0.25">
      <c r="B5" s="12"/>
      <c r="C5" s="13"/>
      <c r="D5" s="13"/>
      <c r="E5" s="13"/>
      <c r="F5" s="13"/>
      <c r="G5" s="13"/>
      <c r="H5" s="12"/>
      <c r="I5" s="13"/>
      <c r="J5" s="13"/>
      <c r="K5" s="13"/>
      <c r="L5" s="13"/>
      <c r="M5" s="12"/>
      <c r="N5" s="13"/>
      <c r="O5" s="13"/>
      <c r="P5" s="13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1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53" t="s">
        <v>8</v>
      </c>
      <c r="D8" s="153"/>
      <c r="E8" s="153"/>
      <c r="F8" s="153"/>
      <c r="G8" s="153"/>
      <c r="H8" s="3"/>
      <c r="I8" s="3"/>
      <c r="J8" s="153" t="s">
        <v>11</v>
      </c>
      <c r="K8" s="153"/>
      <c r="L8" s="153"/>
      <c r="M8" s="153"/>
      <c r="N8" s="79"/>
      <c r="O8" s="3"/>
      <c r="P8" s="11"/>
    </row>
    <row r="9" spans="2:16" x14ac:dyDescent="0.25">
      <c r="B9" s="16"/>
      <c r="C9" s="153"/>
      <c r="D9" s="153"/>
      <c r="E9" s="153"/>
      <c r="F9" s="153"/>
      <c r="G9" s="153"/>
      <c r="H9" s="3"/>
      <c r="I9" s="3"/>
      <c r="J9" s="153"/>
      <c r="K9" s="153"/>
      <c r="L9" s="153"/>
      <c r="M9" s="153"/>
      <c r="N9" s="79"/>
      <c r="O9" s="3"/>
      <c r="P9" s="11"/>
    </row>
    <row r="10" spans="2:16" x14ac:dyDescent="0.25">
      <c r="B10" s="16"/>
      <c r="C10" s="3"/>
      <c r="D10" s="70" t="s">
        <v>2</v>
      </c>
      <c r="E10" s="70" t="s">
        <v>4</v>
      </c>
      <c r="F10" s="82" t="s">
        <v>5</v>
      </c>
      <c r="G10" s="154" t="s">
        <v>81</v>
      </c>
      <c r="H10" s="155"/>
      <c r="I10" s="83"/>
      <c r="J10" s="3"/>
      <c r="K10" s="70" t="s">
        <v>2</v>
      </c>
      <c r="L10" s="70" t="s">
        <v>10</v>
      </c>
      <c r="M10" s="154" t="s">
        <v>82</v>
      </c>
      <c r="N10" s="155"/>
      <c r="O10" s="3"/>
      <c r="P10" s="11"/>
    </row>
    <row r="11" spans="2:16" x14ac:dyDescent="0.25">
      <c r="B11" s="16"/>
      <c r="C11" s="3"/>
      <c r="D11" s="84">
        <v>2007</v>
      </c>
      <c r="E11" s="85">
        <v>7.7012147836783507E-2</v>
      </c>
      <c r="F11" s="85">
        <v>9.3829167425420745E-2</v>
      </c>
      <c r="G11" s="154"/>
      <c r="H11" s="155"/>
      <c r="I11" s="83"/>
      <c r="J11" s="3"/>
      <c r="K11" s="84">
        <v>2007</v>
      </c>
      <c r="L11" s="85">
        <v>9.8299999999999998E-2</v>
      </c>
      <c r="M11" s="154"/>
      <c r="N11" s="155"/>
      <c r="O11" s="3"/>
      <c r="P11" s="11"/>
    </row>
    <row r="12" spans="2:16" x14ac:dyDescent="0.25">
      <c r="B12" s="16"/>
      <c r="C12" s="3"/>
      <c r="D12" s="84">
        <v>2008</v>
      </c>
      <c r="E12" s="85">
        <v>9.6045965750550577E-2</v>
      </c>
      <c r="F12" s="85">
        <v>0.11183862636302165</v>
      </c>
      <c r="G12" s="154"/>
      <c r="H12" s="155"/>
      <c r="I12" s="83"/>
      <c r="J12" s="3"/>
      <c r="K12" s="84">
        <v>2008</v>
      </c>
      <c r="L12" s="85">
        <v>0.115</v>
      </c>
      <c r="M12" s="154"/>
      <c r="N12" s="155"/>
      <c r="O12" s="3"/>
      <c r="P12" s="11"/>
    </row>
    <row r="13" spans="2:16" x14ac:dyDescent="0.25">
      <c r="B13" s="16"/>
      <c r="C13" s="3"/>
      <c r="D13" s="84">
        <v>2009</v>
      </c>
      <c r="E13" s="85">
        <v>0.11298770568485038</v>
      </c>
      <c r="F13" s="85">
        <v>0.11382688622925023</v>
      </c>
      <c r="G13" s="86"/>
      <c r="H13" s="87"/>
      <c r="I13" s="83"/>
      <c r="J13" s="3"/>
      <c r="K13" s="84">
        <v>2009</v>
      </c>
      <c r="L13" s="85">
        <v>0.14849999999999999</v>
      </c>
      <c r="M13" s="3"/>
      <c r="N13" s="3"/>
      <c r="O13" s="3"/>
      <c r="P13" s="11"/>
    </row>
    <row r="14" spans="2:16" x14ac:dyDescent="0.25">
      <c r="B14" s="16"/>
      <c r="C14" s="3"/>
      <c r="D14" s="84">
        <v>2010</v>
      </c>
      <c r="E14" s="85">
        <v>0.11724351726185579</v>
      </c>
      <c r="F14" s="85">
        <v>0.10302505216589047</v>
      </c>
      <c r="G14" s="154" t="s">
        <v>83</v>
      </c>
      <c r="H14" s="155"/>
      <c r="I14" s="88"/>
      <c r="J14" s="3"/>
      <c r="K14" s="84">
        <v>2010</v>
      </c>
      <c r="L14" s="85">
        <v>0.16870000000000002</v>
      </c>
      <c r="M14" s="3"/>
      <c r="N14" s="3"/>
      <c r="O14" s="3"/>
      <c r="P14" s="11"/>
    </row>
    <row r="15" spans="2:16" x14ac:dyDescent="0.25">
      <c r="B15" s="16"/>
      <c r="C15" s="3"/>
      <c r="D15" s="84">
        <v>2011</v>
      </c>
      <c r="E15" s="85">
        <v>0.11094401595904417</v>
      </c>
      <c r="F15" s="85">
        <v>8.4595967495405711E-2</v>
      </c>
      <c r="G15" s="154"/>
      <c r="H15" s="155"/>
      <c r="I15" s="88"/>
      <c r="J15" s="3"/>
      <c r="K15" s="84">
        <v>2011</v>
      </c>
      <c r="L15" s="85">
        <v>0.18719999999999998</v>
      </c>
      <c r="M15" s="3"/>
      <c r="N15" s="3"/>
      <c r="O15" s="3"/>
      <c r="P15" s="11"/>
    </row>
    <row r="16" spans="2:16" x14ac:dyDescent="0.25">
      <c r="B16" s="16"/>
      <c r="C16" s="3"/>
      <c r="D16" s="84">
        <v>2012</v>
      </c>
      <c r="E16" s="85">
        <v>0.13590890963190841</v>
      </c>
      <c r="F16" s="85">
        <v>9.8552410740163368E-2</v>
      </c>
      <c r="G16" s="154"/>
      <c r="H16" s="155"/>
      <c r="I16" s="88"/>
      <c r="J16" s="3"/>
      <c r="K16" s="84">
        <v>2012</v>
      </c>
      <c r="L16" s="85">
        <v>0.20679999999999998</v>
      </c>
      <c r="M16" s="3"/>
      <c r="N16" s="3"/>
      <c r="O16" s="3"/>
      <c r="P16" s="11"/>
    </row>
    <row r="17" spans="2:16" x14ac:dyDescent="0.25">
      <c r="B17" s="16"/>
      <c r="C17" s="3"/>
      <c r="D17" s="84">
        <v>2013</v>
      </c>
      <c r="E17" s="85">
        <v>0.14362450260757426</v>
      </c>
      <c r="F17" s="85">
        <v>0.10774963420577099</v>
      </c>
      <c r="G17" s="3"/>
      <c r="H17" s="3"/>
      <c r="I17" s="3"/>
      <c r="J17" s="3"/>
      <c r="K17" s="84">
        <v>2013</v>
      </c>
      <c r="L17" s="85">
        <v>0.23569999999999999</v>
      </c>
      <c r="M17" s="3"/>
      <c r="N17" s="3"/>
      <c r="O17" s="3"/>
      <c r="P17" s="11"/>
    </row>
    <row r="18" spans="2:16" x14ac:dyDescent="0.25">
      <c r="B18" s="16"/>
      <c r="C18" s="3"/>
      <c r="D18" s="84">
        <v>2014</v>
      </c>
      <c r="E18" s="85">
        <v>0.16876399204024825</v>
      </c>
      <c r="F18" s="85">
        <v>0.12630516709954326</v>
      </c>
      <c r="G18" s="3"/>
      <c r="H18" s="3"/>
      <c r="I18" s="3"/>
      <c r="J18" s="3"/>
      <c r="K18" s="84">
        <v>2014</v>
      </c>
      <c r="L18" s="85">
        <v>0.2671</v>
      </c>
      <c r="M18" s="3"/>
      <c r="N18" s="3"/>
      <c r="O18" s="3"/>
      <c r="P18" s="11"/>
    </row>
    <row r="19" spans="2:16" x14ac:dyDescent="0.25">
      <c r="B19" s="16"/>
      <c r="C19" s="3"/>
      <c r="D19" s="84">
        <v>2015</v>
      </c>
      <c r="E19" s="85">
        <v>0.20153295242769326</v>
      </c>
      <c r="F19" s="85">
        <v>0.15724927050226514</v>
      </c>
      <c r="G19" s="3"/>
      <c r="H19" s="3"/>
      <c r="I19" s="3"/>
      <c r="J19" s="3"/>
      <c r="K19" s="84">
        <v>2015</v>
      </c>
      <c r="L19" s="85">
        <v>0.27399999999999997</v>
      </c>
      <c r="M19" s="3"/>
      <c r="N19" s="3"/>
      <c r="O19" s="3"/>
      <c r="P19" s="11"/>
    </row>
    <row r="20" spans="2:16" x14ac:dyDescent="0.25">
      <c r="B20" s="16"/>
      <c r="C20" s="3"/>
      <c r="D20" s="84">
        <v>2016</v>
      </c>
      <c r="E20" s="85">
        <v>0.20382893988278189</v>
      </c>
      <c r="F20" s="85">
        <v>0.16414457097702523</v>
      </c>
      <c r="G20" s="3"/>
      <c r="H20" s="3"/>
      <c r="I20" s="3"/>
      <c r="J20" s="3"/>
      <c r="K20" s="84">
        <v>2016</v>
      </c>
      <c r="L20" s="85">
        <v>0.2979</v>
      </c>
      <c r="M20" s="3"/>
      <c r="N20" s="3"/>
      <c r="O20" s="3"/>
      <c r="P20" s="11"/>
    </row>
    <row r="21" spans="2:16" x14ac:dyDescent="0.25">
      <c r="B21" s="16"/>
      <c r="C21" s="3"/>
      <c r="D21" s="89" t="s">
        <v>6</v>
      </c>
      <c r="E21" s="17"/>
      <c r="F21" s="3"/>
      <c r="G21" s="3"/>
      <c r="H21" s="3"/>
      <c r="I21" s="3"/>
      <c r="J21" s="3"/>
      <c r="K21" s="89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9" t="s">
        <v>9</v>
      </c>
      <c r="E22" s="17"/>
      <c r="F22" s="3"/>
      <c r="G22" s="3"/>
      <c r="H22" s="3"/>
      <c r="I22" s="3"/>
      <c r="J22" s="3"/>
      <c r="K22" s="89" t="s">
        <v>9</v>
      </c>
      <c r="L22" s="3"/>
      <c r="M22" s="3"/>
      <c r="N22" s="3"/>
      <c r="O22" s="3"/>
      <c r="P22" s="11"/>
    </row>
    <row r="23" spans="2:16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2:16" ht="15" customHeight="1" x14ac:dyDescent="0.25"/>
    <row r="25" spans="2:16" x14ac:dyDescent="0.25">
      <c r="B25" s="14" t="s">
        <v>85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x14ac:dyDescent="0.25">
      <c r="B26" s="35"/>
      <c r="C26" s="149" t="s">
        <v>76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36"/>
      <c r="O26" s="36"/>
      <c r="P26" s="37"/>
    </row>
    <row r="27" spans="2:16" x14ac:dyDescent="0.25">
      <c r="B27" s="35"/>
      <c r="C27" s="143" t="s">
        <v>78</v>
      </c>
      <c r="D27" s="143"/>
      <c r="E27" s="143"/>
      <c r="G27" s="143" t="s">
        <v>77</v>
      </c>
      <c r="H27" s="143"/>
      <c r="I27" s="143"/>
      <c r="J27" s="143"/>
      <c r="K27" s="143"/>
      <c r="N27" s="36"/>
      <c r="O27" s="36"/>
      <c r="P27" s="37"/>
    </row>
    <row r="28" spans="2:16" x14ac:dyDescent="0.25">
      <c r="B28" s="35"/>
      <c r="C28" s="77" t="s">
        <v>73</v>
      </c>
      <c r="D28" s="77" t="s">
        <v>72</v>
      </c>
      <c r="E28" s="77" t="s">
        <v>1</v>
      </c>
      <c r="G28" s="77" t="s">
        <v>73</v>
      </c>
      <c r="H28" s="77" t="s">
        <v>72</v>
      </c>
      <c r="I28" s="77" t="s">
        <v>74</v>
      </c>
      <c r="J28" s="77" t="s">
        <v>1</v>
      </c>
      <c r="K28" s="77" t="s">
        <v>75</v>
      </c>
      <c r="M28" s="77" t="s">
        <v>79</v>
      </c>
      <c r="N28" s="77" t="s">
        <v>80</v>
      </c>
      <c r="O28" s="36"/>
      <c r="P28" s="37"/>
    </row>
    <row r="29" spans="2:16" x14ac:dyDescent="0.25">
      <c r="B29" s="35"/>
      <c r="C29" s="78">
        <v>42887</v>
      </c>
      <c r="D29" s="19">
        <v>963.44168178999996</v>
      </c>
      <c r="E29" s="19">
        <v>4571.4669981300003</v>
      </c>
      <c r="G29" s="78">
        <v>42887</v>
      </c>
      <c r="H29" s="19">
        <v>963.44168178999996</v>
      </c>
      <c r="I29" s="21">
        <f>+H29/H31-1</f>
        <v>0.17221548728485914</v>
      </c>
      <c r="J29" s="19">
        <v>4571.4669981300003</v>
      </c>
      <c r="K29" s="21">
        <f>+J29/J31-1</f>
        <v>7.1351543135844464E-2</v>
      </c>
      <c r="M29" s="19"/>
      <c r="N29" s="92"/>
      <c r="O29" s="36"/>
      <c r="P29" s="37"/>
    </row>
    <row r="30" spans="2:16" x14ac:dyDescent="0.25">
      <c r="B30" s="35"/>
      <c r="C30" s="78">
        <v>42856</v>
      </c>
      <c r="D30" s="19">
        <v>957.09260749999987</v>
      </c>
      <c r="E30" s="19">
        <v>4548.9402176399999</v>
      </c>
      <c r="G30" s="78">
        <v>42705</v>
      </c>
      <c r="H30" s="19">
        <v>889.49578973000018</v>
      </c>
      <c r="I30" s="21">
        <f>+H30/H32-1</f>
        <v>0.12096408817955728</v>
      </c>
      <c r="J30" s="19">
        <v>4439.8323515499997</v>
      </c>
      <c r="K30" s="21">
        <f>+J30/J32-1</f>
        <v>8.6266847282722381E-2</v>
      </c>
      <c r="M30" s="19">
        <v>22070.335999999999</v>
      </c>
      <c r="N30" s="21">
        <f>+H30/M30</f>
        <v>4.0302775169802588E-2</v>
      </c>
      <c r="O30" s="36"/>
      <c r="P30" s="37"/>
    </row>
    <row r="31" spans="2:16" x14ac:dyDescent="0.25">
      <c r="B31" s="35"/>
      <c r="C31" s="78">
        <v>42826</v>
      </c>
      <c r="D31" s="19">
        <v>944.07519513</v>
      </c>
      <c r="E31" s="19">
        <v>4548.2607378699995</v>
      </c>
      <c r="G31" s="78">
        <v>42522</v>
      </c>
      <c r="H31" s="19">
        <v>821.89810000000011</v>
      </c>
      <c r="I31" s="21">
        <f t="shared" ref="I31:I39" si="0">+H31/H33-1</f>
        <v>9.4836534666270511E-2</v>
      </c>
      <c r="J31" s="19">
        <v>4267.0093000000006</v>
      </c>
      <c r="K31" s="21">
        <f t="shared" ref="K31:K39" si="1">+J31/J33-1</f>
        <v>0.13223111974780966</v>
      </c>
      <c r="M31" s="19"/>
      <c r="N31" s="92"/>
      <c r="O31" s="36"/>
      <c r="P31" s="37"/>
    </row>
    <row r="32" spans="2:16" x14ac:dyDescent="0.25">
      <c r="B32" s="35"/>
      <c r="C32" s="78">
        <v>42795</v>
      </c>
      <c r="D32" s="19">
        <v>928.66189084999985</v>
      </c>
      <c r="E32" s="19">
        <v>4503.1707152500003</v>
      </c>
      <c r="G32" s="78">
        <v>42339</v>
      </c>
      <c r="H32" s="19">
        <v>793.50962186000004</v>
      </c>
      <c r="I32" s="21">
        <f t="shared" si="0"/>
        <v>0.13336307766647071</v>
      </c>
      <c r="J32" s="19">
        <v>4087.2391186900004</v>
      </c>
      <c r="K32" s="21">
        <f t="shared" si="1"/>
        <v>0.1300583573981493</v>
      </c>
      <c r="M32" s="19">
        <v>21004.514999999999</v>
      </c>
      <c r="N32" s="21">
        <f>+H32/M32</f>
        <v>3.7778050188733238E-2</v>
      </c>
      <c r="O32" s="36"/>
      <c r="P32" s="37"/>
    </row>
    <row r="33" spans="2:16" x14ac:dyDescent="0.25">
      <c r="B33" s="35"/>
      <c r="C33" s="78">
        <v>42767</v>
      </c>
      <c r="D33" s="19">
        <v>912.71607075000009</v>
      </c>
      <c r="E33" s="19">
        <v>4405.604736530001</v>
      </c>
      <c r="G33" s="78">
        <v>42156</v>
      </c>
      <c r="H33" s="19">
        <v>750.70393978999994</v>
      </c>
      <c r="I33" s="21">
        <f t="shared" si="0"/>
        <v>0.14934993806512575</v>
      </c>
      <c r="J33" s="19">
        <v>3768.6733967799996</v>
      </c>
      <c r="K33" s="21">
        <f t="shared" si="1"/>
        <v>0.11165465936993813</v>
      </c>
      <c r="M33" s="19"/>
      <c r="N33" s="92"/>
      <c r="O33" s="36"/>
      <c r="P33" s="37"/>
    </row>
    <row r="34" spans="2:16" x14ac:dyDescent="0.25">
      <c r="B34" s="35"/>
      <c r="C34" s="78">
        <v>42736</v>
      </c>
      <c r="D34" s="19">
        <v>901.44587809000018</v>
      </c>
      <c r="E34" s="19">
        <v>4380.5002109899997</v>
      </c>
      <c r="G34" s="78">
        <v>41974</v>
      </c>
      <c r="H34" s="19">
        <v>700.13717359999998</v>
      </c>
      <c r="I34" s="21">
        <f t="shared" si="0"/>
        <v>0.18184606461983499</v>
      </c>
      <c r="J34" s="19">
        <v>3616.8389817500001</v>
      </c>
      <c r="K34" s="21">
        <f t="shared" si="1"/>
        <v>0.13630165625584612</v>
      </c>
      <c r="M34" s="19">
        <v>20722.313999999998</v>
      </c>
      <c r="N34" s="21">
        <f>+H34/M34</f>
        <v>3.3786630855994176E-2</v>
      </c>
      <c r="O34" s="36"/>
      <c r="P34" s="37"/>
    </row>
    <row r="35" spans="2:16" x14ac:dyDescent="0.25">
      <c r="B35" s="35"/>
      <c r="C35" s="78">
        <v>42705</v>
      </c>
      <c r="D35" s="19">
        <v>889.49578973000018</v>
      </c>
      <c r="E35" s="19">
        <v>4439.8323515499997</v>
      </c>
      <c r="G35" s="78">
        <v>41791</v>
      </c>
      <c r="H35" s="19">
        <v>653.15524447999985</v>
      </c>
      <c r="I35" s="21">
        <f t="shared" si="0"/>
        <v>0.2594800010049243</v>
      </c>
      <c r="J35" s="19">
        <v>3390.1476191499996</v>
      </c>
      <c r="K35" s="21">
        <f t="shared" si="1"/>
        <v>0.14681358193967875</v>
      </c>
      <c r="M35" s="19"/>
      <c r="N35" s="92"/>
      <c r="O35" s="36"/>
      <c r="P35" s="37"/>
    </row>
    <row r="36" spans="2:16" x14ac:dyDescent="0.25">
      <c r="B36" s="35"/>
      <c r="C36" s="78">
        <v>42675</v>
      </c>
      <c r="D36" s="19">
        <v>892.42240437000021</v>
      </c>
      <c r="E36" s="19">
        <v>4453.2810597099997</v>
      </c>
      <c r="G36" s="78">
        <v>41609</v>
      </c>
      <c r="H36" s="19">
        <v>592.40978546999986</v>
      </c>
      <c r="I36" s="21">
        <f t="shared" si="0"/>
        <v>0.28449977241938962</v>
      </c>
      <c r="J36" s="19">
        <v>3182.9919122599995</v>
      </c>
      <c r="K36" s="21">
        <f t="shared" si="1"/>
        <v>0.18415791824235739</v>
      </c>
      <c r="M36" s="19">
        <v>20708.699000000001</v>
      </c>
      <c r="N36" s="21">
        <f>+H36/M36</f>
        <v>2.8606808446537364E-2</v>
      </c>
      <c r="O36" s="36"/>
      <c r="P36" s="37"/>
    </row>
    <row r="37" spans="2:16" x14ac:dyDescent="0.25">
      <c r="B37" s="35"/>
      <c r="C37" s="78">
        <v>42644</v>
      </c>
      <c r="D37" s="19">
        <v>877.90879765999989</v>
      </c>
      <c r="E37" s="19">
        <v>4385.3965113599997</v>
      </c>
      <c r="G37" s="78">
        <v>41426</v>
      </c>
      <c r="H37" s="19">
        <v>518.59119951000014</v>
      </c>
      <c r="I37" s="21">
        <f t="shared" si="0"/>
        <v>0.30527062824027418</v>
      </c>
      <c r="J37" s="19">
        <v>2956.1453339400005</v>
      </c>
      <c r="K37" s="21">
        <f t="shared" si="1"/>
        <v>0.20965993622543366</v>
      </c>
      <c r="M37" s="19"/>
      <c r="N37" s="92"/>
      <c r="O37" s="36"/>
      <c r="P37" s="37"/>
    </row>
    <row r="38" spans="2:16" x14ac:dyDescent="0.25">
      <c r="B38" s="35"/>
      <c r="C38" s="78">
        <v>42614</v>
      </c>
      <c r="D38" s="19">
        <v>861.3410978899999</v>
      </c>
      <c r="E38" s="19">
        <v>4354.4678612200005</v>
      </c>
      <c r="G38" s="78">
        <v>41244</v>
      </c>
      <c r="H38" s="19">
        <v>461.19882477999994</v>
      </c>
      <c r="I38" s="21">
        <f t="shared" si="0"/>
        <v>0.29548984275895385</v>
      </c>
      <c r="J38" s="19">
        <v>2687.9792494099997</v>
      </c>
      <c r="K38" s="21">
        <f t="shared" si="1"/>
        <v>0.17680783474408268</v>
      </c>
      <c r="M38" s="19">
        <v>17711.331999999999</v>
      </c>
      <c r="N38" s="21">
        <f>+H38/M38</f>
        <v>2.6039759447793083E-2</v>
      </c>
      <c r="O38" s="36"/>
      <c r="P38" s="37"/>
    </row>
    <row r="39" spans="2:16" x14ac:dyDescent="0.25">
      <c r="B39" s="35"/>
      <c r="C39" s="78">
        <v>42583</v>
      </c>
      <c r="D39" s="19">
        <v>836.65184016999979</v>
      </c>
      <c r="E39" s="19">
        <v>4293.5302673599999</v>
      </c>
      <c r="G39" s="78">
        <v>41061</v>
      </c>
      <c r="H39" s="19">
        <v>397.30549994000006</v>
      </c>
      <c r="I39" s="21">
        <f t="shared" si="0"/>
        <v>0.22207516692256957</v>
      </c>
      <c r="J39" s="19">
        <v>2443.7821286900003</v>
      </c>
      <c r="K39" s="21">
        <f t="shared" si="1"/>
        <v>0.18072336199752326</v>
      </c>
      <c r="M39" s="19"/>
      <c r="N39" s="92"/>
      <c r="O39" s="36"/>
      <c r="P39" s="37"/>
    </row>
    <row r="40" spans="2:16" x14ac:dyDescent="0.25">
      <c r="B40" s="35"/>
      <c r="C40" s="78">
        <v>42552</v>
      </c>
      <c r="D40" s="19">
        <v>805.49573704999989</v>
      </c>
      <c r="E40" s="19">
        <v>4266.4817326500006</v>
      </c>
      <c r="G40" s="78">
        <v>40878</v>
      </c>
      <c r="H40" s="19">
        <v>356.00342785999999</v>
      </c>
      <c r="I40" s="21">
        <f>+H40/H42-1</f>
        <v>0.16440499688559918</v>
      </c>
      <c r="J40" s="19">
        <v>2284.1275950500003</v>
      </c>
      <c r="K40" s="21">
        <f>+J40/J42-1</f>
        <v>0.23955805468696423</v>
      </c>
      <c r="L40" s="36"/>
      <c r="M40" s="19">
        <v>17384.466</v>
      </c>
      <c r="N40" s="21">
        <f>+H40/M40</f>
        <v>2.0478249251947109E-2</v>
      </c>
      <c r="O40" s="36"/>
      <c r="P40" s="37"/>
    </row>
    <row r="41" spans="2:16" x14ac:dyDescent="0.25">
      <c r="B41" s="35"/>
      <c r="C41" s="78">
        <v>42522</v>
      </c>
      <c r="D41" s="19">
        <v>821.89810000000011</v>
      </c>
      <c r="E41" s="19">
        <v>4267.0093000000006</v>
      </c>
      <c r="G41" s="78">
        <v>40695</v>
      </c>
      <c r="H41" s="19">
        <v>325.10725256000006</v>
      </c>
      <c r="I41" s="21"/>
      <c r="J41" s="19">
        <v>2069.7330190500002</v>
      </c>
      <c r="K41" s="21"/>
      <c r="L41" s="36"/>
      <c r="M41" s="19"/>
      <c r="N41" s="92"/>
      <c r="O41" s="36"/>
      <c r="P41" s="37"/>
    </row>
    <row r="42" spans="2:16" x14ac:dyDescent="0.25">
      <c r="B42" s="39"/>
      <c r="C42" s="40"/>
      <c r="D42" s="40"/>
      <c r="E42" s="40"/>
      <c r="F42" s="40"/>
      <c r="G42" s="40"/>
      <c r="H42" s="80">
        <v>305.73849203000003</v>
      </c>
      <c r="I42" s="93">
        <f>+(H30/H40)^(1/5)-1</f>
        <v>0.2009859961045688</v>
      </c>
      <c r="J42" s="80">
        <v>1842.69513349</v>
      </c>
      <c r="K42" s="40"/>
      <c r="L42" s="40"/>
      <c r="M42" s="40"/>
      <c r="N42" s="40"/>
      <c r="O42" s="40"/>
      <c r="P42" s="41"/>
    </row>
    <row r="44" spans="2:16" x14ac:dyDescent="0.25">
      <c r="B44" s="14" t="s">
        <v>61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3"/>
      <c r="O44" s="33"/>
      <c r="P44" s="34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6"/>
      <c r="O45" s="36"/>
      <c r="P45" s="37"/>
    </row>
    <row r="46" spans="2:16" x14ac:dyDescent="0.25">
      <c r="B46" s="16"/>
      <c r="C46" s="17"/>
      <c r="D46" s="142" t="s">
        <v>30</v>
      </c>
      <c r="E46" s="142"/>
      <c r="F46" s="142"/>
      <c r="G46" s="142"/>
      <c r="H46" s="142"/>
      <c r="I46" s="142"/>
      <c r="J46" s="142"/>
      <c r="K46" s="142"/>
      <c r="L46" s="17"/>
      <c r="M46" s="17"/>
      <c r="N46" s="36"/>
      <c r="O46" s="36"/>
      <c r="P46" s="37"/>
    </row>
    <row r="47" spans="2:16" x14ac:dyDescent="0.25">
      <c r="B47" s="16"/>
      <c r="C47" s="17"/>
      <c r="D47" s="156" t="s">
        <v>59</v>
      </c>
      <c r="E47" s="156"/>
      <c r="F47" s="156"/>
      <c r="G47" s="156"/>
      <c r="H47" s="156"/>
      <c r="I47" s="156"/>
      <c r="J47" s="156"/>
      <c r="K47" s="156"/>
      <c r="L47" s="17"/>
      <c r="M47" s="17"/>
      <c r="N47" s="36"/>
      <c r="O47" s="36"/>
      <c r="P47" s="37"/>
    </row>
    <row r="48" spans="2:16" ht="48" x14ac:dyDescent="0.25">
      <c r="B48" s="16"/>
      <c r="C48" s="17"/>
      <c r="D48" s="148" t="s">
        <v>29</v>
      </c>
      <c r="E48" s="148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21</v>
      </c>
      <c r="L48" s="3"/>
      <c r="M48" s="18" t="s">
        <v>10</v>
      </c>
      <c r="N48" s="36"/>
      <c r="O48" s="36"/>
      <c r="P48" s="37"/>
    </row>
    <row r="49" spans="2:16" x14ac:dyDescent="0.25">
      <c r="B49" s="16"/>
      <c r="C49" s="17"/>
      <c r="D49" s="141" t="s">
        <v>22</v>
      </c>
      <c r="E49" s="141"/>
      <c r="F49" s="19">
        <v>88.365451090000008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88.365451090000008</v>
      </c>
      <c r="L49" s="3"/>
      <c r="M49" s="21">
        <f>+K49/K$56</f>
        <v>1.9329779942881948E-2</v>
      </c>
      <c r="N49" s="36"/>
      <c r="O49" s="36"/>
      <c r="P49" s="37"/>
    </row>
    <row r="50" spans="2:16" x14ac:dyDescent="0.25">
      <c r="B50" s="22"/>
      <c r="C50" s="23"/>
      <c r="D50" s="141" t="s">
        <v>23</v>
      </c>
      <c r="E50" s="141"/>
      <c r="F50" s="19">
        <v>170.42085531000001</v>
      </c>
      <c r="G50" s="19">
        <v>0</v>
      </c>
      <c r="H50" s="19">
        <v>0</v>
      </c>
      <c r="I50" s="19">
        <v>0</v>
      </c>
      <c r="J50" s="19">
        <v>1.0381330800000002</v>
      </c>
      <c r="K50" s="20">
        <f t="shared" si="2"/>
        <v>171.45898839</v>
      </c>
      <c r="L50" s="3"/>
      <c r="M50" s="21">
        <f t="shared" ref="M50:M56" si="3">+K50/K$56</f>
        <v>3.7506338437997444E-2</v>
      </c>
      <c r="N50" s="45"/>
      <c r="O50" s="45"/>
      <c r="P50" s="46"/>
    </row>
    <row r="51" spans="2:16" x14ac:dyDescent="0.25">
      <c r="B51" s="16"/>
      <c r="C51" s="3"/>
      <c r="D51" s="141" t="s">
        <v>24</v>
      </c>
      <c r="E51" s="141"/>
      <c r="F51" s="19">
        <v>484.7190532300001</v>
      </c>
      <c r="G51" s="19">
        <v>217.22811894</v>
      </c>
      <c r="H51" s="19">
        <v>0.7404226599999999</v>
      </c>
      <c r="I51" s="19">
        <v>0</v>
      </c>
      <c r="J51" s="19">
        <v>9.390925339999999</v>
      </c>
      <c r="K51" s="20">
        <f t="shared" si="2"/>
        <v>712.07852017000016</v>
      </c>
      <c r="L51" s="3"/>
      <c r="M51" s="21">
        <f t="shared" si="3"/>
        <v>0.15576586694408653</v>
      </c>
      <c r="N51" s="3"/>
      <c r="O51" s="3"/>
      <c r="P51" s="11"/>
    </row>
    <row r="52" spans="2:16" x14ac:dyDescent="0.25">
      <c r="B52" s="16"/>
      <c r="C52" s="3"/>
      <c r="D52" s="141" t="s">
        <v>25</v>
      </c>
      <c r="E52" s="141"/>
      <c r="F52" s="19">
        <v>521.04644970000004</v>
      </c>
      <c r="G52" s="19">
        <v>793.61617499999977</v>
      </c>
      <c r="H52" s="19">
        <v>5.8411626200000004</v>
      </c>
      <c r="I52" s="19">
        <v>3.0112588399999995</v>
      </c>
      <c r="J52" s="19">
        <v>221.21910672999999</v>
      </c>
      <c r="K52" s="20">
        <f t="shared" si="2"/>
        <v>1544.7341528899999</v>
      </c>
      <c r="L52" s="3"/>
      <c r="M52" s="21">
        <f t="shared" si="3"/>
        <v>0.33790775554584285</v>
      </c>
      <c r="N52" s="3"/>
      <c r="O52" s="3"/>
      <c r="P52" s="11"/>
    </row>
    <row r="53" spans="2:16" x14ac:dyDescent="0.25">
      <c r="B53" s="16"/>
      <c r="C53" s="3"/>
      <c r="D53" s="141" t="s">
        <v>26</v>
      </c>
      <c r="E53" s="141"/>
      <c r="F53" s="19">
        <v>132.86140484999999</v>
      </c>
      <c r="G53" s="19">
        <v>337.26783669999998</v>
      </c>
      <c r="H53" s="19">
        <v>12.655180900000001</v>
      </c>
      <c r="I53" s="19">
        <v>13.099341519999999</v>
      </c>
      <c r="J53" s="19">
        <v>107.08762431</v>
      </c>
      <c r="K53" s="20">
        <f t="shared" si="2"/>
        <v>602.97138827999993</v>
      </c>
      <c r="L53" s="3"/>
      <c r="M53" s="21">
        <f t="shared" si="3"/>
        <v>0.13189888246522416</v>
      </c>
      <c r="N53" s="3"/>
      <c r="O53" s="3"/>
      <c r="P53" s="11"/>
    </row>
    <row r="54" spans="2:16" x14ac:dyDescent="0.25">
      <c r="B54" s="16"/>
      <c r="C54" s="3"/>
      <c r="D54" s="141" t="s">
        <v>27</v>
      </c>
      <c r="E54" s="141"/>
      <c r="F54" s="19">
        <v>527.86362610999993</v>
      </c>
      <c r="G54" s="19">
        <v>266.30264012000004</v>
      </c>
      <c r="H54" s="19">
        <v>1.85550441</v>
      </c>
      <c r="I54" s="19">
        <v>5.2264070300000007</v>
      </c>
      <c r="J54" s="19">
        <v>162.19350411999997</v>
      </c>
      <c r="K54" s="20">
        <f t="shared" si="2"/>
        <v>963.44168178999996</v>
      </c>
      <c r="L54" s="3"/>
      <c r="M54" s="21">
        <f t="shared" si="3"/>
        <v>0.21075109635136918</v>
      </c>
      <c r="N54" s="3"/>
      <c r="O54" s="3"/>
      <c r="P54" s="11"/>
    </row>
    <row r="55" spans="2:16" x14ac:dyDescent="0.25">
      <c r="B55" s="16"/>
      <c r="C55" s="3"/>
      <c r="D55" s="141" t="s">
        <v>28</v>
      </c>
      <c r="E55" s="141"/>
      <c r="F55" s="19">
        <v>408.90134458</v>
      </c>
      <c r="G55" s="19">
        <v>79.51547094</v>
      </c>
      <c r="H55" s="19">
        <v>0</v>
      </c>
      <c r="I55" s="19">
        <v>0</v>
      </c>
      <c r="J55" s="19">
        <v>0</v>
      </c>
      <c r="K55" s="20">
        <f t="shared" si="2"/>
        <v>488.41681552</v>
      </c>
      <c r="L55" s="3"/>
      <c r="M55" s="21">
        <f t="shared" si="3"/>
        <v>0.10684028031259798</v>
      </c>
      <c r="N55" s="3"/>
      <c r="O55" s="3"/>
      <c r="P55" s="11"/>
    </row>
    <row r="56" spans="2:16" x14ac:dyDescent="0.25">
      <c r="B56" s="16"/>
      <c r="C56" s="3"/>
      <c r="D56" s="141" t="s">
        <v>21</v>
      </c>
      <c r="E56" s="141"/>
      <c r="F56" s="20">
        <f t="shared" ref="F56:K56" si="4">SUM(F49:F55)</f>
        <v>2334.1781848700002</v>
      </c>
      <c r="G56" s="20">
        <f t="shared" si="4"/>
        <v>1693.9302416999994</v>
      </c>
      <c r="H56" s="20">
        <f t="shared" si="4"/>
        <v>21.092270590000005</v>
      </c>
      <c r="I56" s="20">
        <f t="shared" si="4"/>
        <v>21.33700739</v>
      </c>
      <c r="J56" s="20">
        <f t="shared" si="4"/>
        <v>500.92929357999992</v>
      </c>
      <c r="K56" s="20">
        <f t="shared" si="4"/>
        <v>4571.4669981299994</v>
      </c>
      <c r="L56" s="53"/>
      <c r="M56" s="24">
        <f t="shared" si="3"/>
        <v>1</v>
      </c>
      <c r="N56" s="3"/>
      <c r="O56" s="3"/>
      <c r="P56" s="11"/>
    </row>
    <row r="57" spans="2:16" x14ac:dyDescent="0.25">
      <c r="B57" s="16"/>
      <c r="C57" s="3"/>
      <c r="D57" s="3"/>
      <c r="E57" s="17"/>
      <c r="F57" s="62"/>
      <c r="G57" s="17"/>
      <c r="H57" s="17"/>
      <c r="I57" s="3"/>
      <c r="J57" s="3"/>
      <c r="K57" s="3"/>
      <c r="L57" s="3"/>
      <c r="M57" s="3"/>
      <c r="N57" s="3"/>
      <c r="O57" s="3"/>
      <c r="P57" s="11"/>
    </row>
    <row r="58" spans="2:16" x14ac:dyDescent="0.25">
      <c r="B58" s="16"/>
      <c r="C58" s="3"/>
      <c r="D58" s="3"/>
      <c r="E58" s="17"/>
      <c r="F58" s="62"/>
      <c r="G58" s="17"/>
      <c r="H58" s="17"/>
      <c r="I58" s="3"/>
      <c r="J58" s="3"/>
      <c r="K58" s="3"/>
      <c r="L58" s="3"/>
      <c r="M58" s="3"/>
      <c r="N58" s="3"/>
      <c r="O58" s="3"/>
      <c r="P58" s="11"/>
    </row>
    <row r="59" spans="2:16" x14ac:dyDescent="0.25">
      <c r="B59" s="16"/>
      <c r="C59" s="3"/>
      <c r="D59" s="142" t="s">
        <v>31</v>
      </c>
      <c r="E59" s="142"/>
      <c r="F59" s="142"/>
      <c r="G59" s="142"/>
      <c r="H59" s="142"/>
      <c r="I59" s="142"/>
      <c r="J59" s="142"/>
      <c r="K59" s="142"/>
      <c r="L59" s="142"/>
      <c r="M59" s="142"/>
      <c r="N59" s="3"/>
      <c r="O59" s="3"/>
      <c r="P59" s="11"/>
    </row>
    <row r="60" spans="2:16" x14ac:dyDescent="0.25">
      <c r="B60" s="16"/>
      <c r="C60" s="3"/>
      <c r="D60" s="143" t="s">
        <v>59</v>
      </c>
      <c r="E60" s="143"/>
      <c r="F60" s="143"/>
      <c r="G60" s="143"/>
      <c r="H60" s="143"/>
      <c r="I60" s="143"/>
      <c r="J60" s="143"/>
      <c r="K60" s="143"/>
      <c r="L60" s="143"/>
      <c r="M60" s="143"/>
      <c r="N60" s="3"/>
      <c r="O60" s="3"/>
      <c r="P60" s="11"/>
    </row>
    <row r="61" spans="2:16" x14ac:dyDescent="0.25">
      <c r="B61" s="16"/>
      <c r="C61" s="3"/>
      <c r="D61" s="148"/>
      <c r="E61" s="14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41</v>
      </c>
      <c r="M61" s="27" t="s">
        <v>42</v>
      </c>
      <c r="N61" s="3"/>
      <c r="O61" s="3"/>
      <c r="P61" s="11"/>
    </row>
    <row r="62" spans="2:16" x14ac:dyDescent="0.25">
      <c r="B62" s="16"/>
      <c r="C62" s="3"/>
      <c r="D62" s="147" t="s">
        <v>22</v>
      </c>
      <c r="E62" s="147"/>
      <c r="F62" s="19">
        <v>3.3398938199999999</v>
      </c>
      <c r="G62" s="19">
        <v>7.88784069</v>
      </c>
      <c r="H62" s="19">
        <v>22.258267700000001</v>
      </c>
      <c r="I62" s="19">
        <v>46.669971399999994</v>
      </c>
      <c r="J62" s="19">
        <v>65.379750000000001</v>
      </c>
      <c r="K62" s="19">
        <v>88.365451090000008</v>
      </c>
      <c r="L62" s="58">
        <f>+IFERROR(K62/J62-1,0)</f>
        <v>0.3515721777767582</v>
      </c>
      <c r="M62" s="59">
        <f>+K62-J62</f>
        <v>22.985701090000006</v>
      </c>
      <c r="N62" s="3"/>
      <c r="O62" s="3"/>
      <c r="P62" s="11"/>
    </row>
    <row r="63" spans="2:16" x14ac:dyDescent="0.25">
      <c r="B63" s="16"/>
      <c r="C63" s="3"/>
      <c r="D63" s="141" t="s">
        <v>23</v>
      </c>
      <c r="E63" s="141"/>
      <c r="F63" s="19">
        <v>128.97793776</v>
      </c>
      <c r="G63" s="19">
        <v>142.36160394999999</v>
      </c>
      <c r="H63" s="19">
        <v>134.61902656000001</v>
      </c>
      <c r="I63" s="19">
        <v>171.56904693000001</v>
      </c>
      <c r="J63" s="19">
        <v>242.63912999999999</v>
      </c>
      <c r="K63" s="19">
        <v>171.45898839</v>
      </c>
      <c r="L63" s="58">
        <f t="shared" ref="L63:L69" si="5">+IFERROR(K63/J63-1,0)</f>
        <v>-0.29335804826698808</v>
      </c>
      <c r="M63" s="59">
        <f t="shared" ref="M63:M69" si="6">+K63-J63</f>
        <v>-71.180141609999993</v>
      </c>
      <c r="N63" s="3"/>
      <c r="O63" s="3"/>
      <c r="P63" s="11"/>
    </row>
    <row r="64" spans="2:16" x14ac:dyDescent="0.25">
      <c r="B64" s="16"/>
      <c r="C64" s="3"/>
      <c r="D64" s="141" t="s">
        <v>24</v>
      </c>
      <c r="E64" s="141"/>
      <c r="F64" s="19">
        <v>396.86920309000004</v>
      </c>
      <c r="G64" s="19">
        <v>517.64846879000004</v>
      </c>
      <c r="H64" s="19">
        <v>621.06249511999999</v>
      </c>
      <c r="I64" s="19">
        <v>641.62381110000001</v>
      </c>
      <c r="J64" s="19">
        <v>707.44283000000007</v>
      </c>
      <c r="K64" s="19">
        <v>712.07852017000016</v>
      </c>
      <c r="L64" s="58">
        <f t="shared" si="5"/>
        <v>6.5527417529980259E-3</v>
      </c>
      <c r="M64" s="59">
        <f t="shared" si="6"/>
        <v>4.635690170000089</v>
      </c>
      <c r="N64" s="3"/>
      <c r="O64" s="3"/>
      <c r="P64" s="11"/>
    </row>
    <row r="65" spans="2:16" x14ac:dyDescent="0.25">
      <c r="B65" s="16"/>
      <c r="C65" s="3"/>
      <c r="D65" s="141" t="s">
        <v>25</v>
      </c>
      <c r="E65" s="141"/>
      <c r="F65" s="19">
        <v>815.91746793000016</v>
      </c>
      <c r="G65" s="19">
        <v>981.94468853000012</v>
      </c>
      <c r="H65" s="19">
        <v>1083.9717144999997</v>
      </c>
      <c r="I65" s="19">
        <v>1202.2408315499999</v>
      </c>
      <c r="J65" s="19">
        <v>1403.0801200000003</v>
      </c>
      <c r="K65" s="19">
        <v>1544.7341528899999</v>
      </c>
      <c r="L65" s="58">
        <f t="shared" si="5"/>
        <v>0.10095933287829606</v>
      </c>
      <c r="M65" s="59">
        <f t="shared" si="6"/>
        <v>141.6540328899996</v>
      </c>
      <c r="N65" s="3"/>
      <c r="O65" s="3"/>
      <c r="P65" s="11"/>
    </row>
    <row r="66" spans="2:16" x14ac:dyDescent="0.25">
      <c r="B66" s="16"/>
      <c r="C66" s="3"/>
      <c r="D66" s="141" t="s">
        <v>26</v>
      </c>
      <c r="E66" s="141"/>
      <c r="F66" s="19">
        <v>403.37366166000004</v>
      </c>
      <c r="G66" s="19">
        <v>434.64077618000005</v>
      </c>
      <c r="H66" s="19">
        <v>487.34114325999997</v>
      </c>
      <c r="I66" s="19">
        <v>517.91411246999996</v>
      </c>
      <c r="J66" s="19">
        <v>565.21193999999991</v>
      </c>
      <c r="K66" s="19">
        <v>602.97138827999993</v>
      </c>
      <c r="L66" s="58">
        <f t="shared" si="5"/>
        <v>6.6805822042612872E-2</v>
      </c>
      <c r="M66" s="59">
        <f t="shared" si="6"/>
        <v>37.759448280000015</v>
      </c>
      <c r="N66" s="3"/>
      <c r="O66" s="3"/>
      <c r="P66" s="11"/>
    </row>
    <row r="67" spans="2:16" x14ac:dyDescent="0.25">
      <c r="B67" s="16"/>
      <c r="C67" s="3"/>
      <c r="D67" s="141" t="s">
        <v>27</v>
      </c>
      <c r="E67" s="141"/>
      <c r="F67" s="19">
        <v>397.30549994000006</v>
      </c>
      <c r="G67" s="19">
        <v>518.59119951000014</v>
      </c>
      <c r="H67" s="19">
        <v>653.15524447999985</v>
      </c>
      <c r="I67" s="19">
        <v>750.70393978999994</v>
      </c>
      <c r="J67" s="19">
        <v>821.89810000000011</v>
      </c>
      <c r="K67" s="19">
        <v>963.44168178999996</v>
      </c>
      <c r="L67" s="58">
        <f t="shared" si="5"/>
        <v>0.17221548728485914</v>
      </c>
      <c r="M67" s="59">
        <f t="shared" si="6"/>
        <v>141.54358178999985</v>
      </c>
      <c r="N67" s="3"/>
      <c r="O67" s="3"/>
      <c r="P67" s="11"/>
    </row>
    <row r="68" spans="2:16" x14ac:dyDescent="0.25">
      <c r="B68" s="16"/>
      <c r="C68" s="3"/>
      <c r="D68" s="141" t="s">
        <v>28</v>
      </c>
      <c r="E68" s="141"/>
      <c r="F68" s="19">
        <v>297.99846449000012</v>
      </c>
      <c r="G68" s="19">
        <v>353.07075629000008</v>
      </c>
      <c r="H68" s="19">
        <v>387.73972753000004</v>
      </c>
      <c r="I68" s="19">
        <v>437.95168354000003</v>
      </c>
      <c r="J68" s="19">
        <v>461.35742999999997</v>
      </c>
      <c r="K68" s="19">
        <v>488.41681552</v>
      </c>
      <c r="L68" s="58">
        <f t="shared" si="5"/>
        <v>5.8651673865965481E-2</v>
      </c>
      <c r="M68" s="59">
        <f t="shared" si="6"/>
        <v>27.059385520000035</v>
      </c>
      <c r="N68" s="3"/>
      <c r="O68" s="3"/>
      <c r="P68" s="11"/>
    </row>
    <row r="69" spans="2:16" x14ac:dyDescent="0.25">
      <c r="B69" s="16"/>
      <c r="C69" s="3"/>
      <c r="D69" s="141" t="s">
        <v>21</v>
      </c>
      <c r="E69" s="141"/>
      <c r="F69" s="19">
        <f t="shared" ref="F69:J69" si="7">SUM(F62:F68)</f>
        <v>2443.7821286900003</v>
      </c>
      <c r="G69" s="19">
        <f t="shared" si="7"/>
        <v>2956.1453339400005</v>
      </c>
      <c r="H69" s="19">
        <f t="shared" si="7"/>
        <v>3390.1476191499996</v>
      </c>
      <c r="I69" s="19">
        <f t="shared" si="7"/>
        <v>3768.6733967799996</v>
      </c>
      <c r="J69" s="19">
        <f t="shared" si="7"/>
        <v>4267.0093000000006</v>
      </c>
      <c r="K69" s="19">
        <f>SUM(K62:K68)</f>
        <v>4571.4669981299994</v>
      </c>
      <c r="L69" s="58">
        <f t="shared" si="5"/>
        <v>7.1351543135844242E-2</v>
      </c>
      <c r="M69" s="59">
        <f t="shared" si="6"/>
        <v>304.45769812999879</v>
      </c>
      <c r="N69" s="3"/>
      <c r="O69" s="3"/>
      <c r="P69" s="11"/>
    </row>
    <row r="70" spans="2:16" x14ac:dyDescent="0.25">
      <c r="B70" s="16"/>
      <c r="C70" s="17"/>
      <c r="D70" s="144" t="s">
        <v>38</v>
      </c>
      <c r="E70" s="144"/>
      <c r="F70" s="144"/>
      <c r="G70" s="144"/>
      <c r="H70" s="144"/>
      <c r="I70" s="144"/>
      <c r="J70" s="144"/>
      <c r="K70" s="144"/>
      <c r="L70" s="144"/>
      <c r="M70" s="144"/>
      <c r="N70" s="17"/>
      <c r="O70" s="17"/>
      <c r="P70" s="11"/>
    </row>
    <row r="71" spans="2:16" x14ac:dyDescent="0.25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1"/>
    </row>
    <row r="72" spans="2:16" x14ac:dyDescent="0.25">
      <c r="B72" s="16"/>
      <c r="C72" s="17"/>
      <c r="D72" s="142" t="s">
        <v>60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7"/>
      <c r="O72" s="17"/>
      <c r="P72" s="11"/>
    </row>
    <row r="73" spans="2:16" x14ac:dyDescent="0.25">
      <c r="B73" s="16"/>
      <c r="C73" s="17"/>
      <c r="D73" s="143" t="s">
        <v>59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7"/>
      <c r="O73" s="17"/>
      <c r="P73" s="11"/>
    </row>
    <row r="74" spans="2:16" x14ac:dyDescent="0.25">
      <c r="B74" s="16"/>
      <c r="C74" s="17"/>
      <c r="D74" s="148"/>
      <c r="E74" s="14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41</v>
      </c>
      <c r="M74" s="27" t="s">
        <v>42</v>
      </c>
      <c r="N74" s="17"/>
      <c r="O74" s="17"/>
      <c r="P74" s="11"/>
    </row>
    <row r="75" spans="2:16" x14ac:dyDescent="0.25">
      <c r="B75" s="16"/>
      <c r="C75" s="17"/>
      <c r="D75" s="52" t="s">
        <v>13</v>
      </c>
      <c r="E75" s="61"/>
      <c r="F75" s="19">
        <v>200.18226931999996</v>
      </c>
      <c r="G75" s="19">
        <v>271.74321665000008</v>
      </c>
      <c r="H75" s="19">
        <v>351.03393840000007</v>
      </c>
      <c r="I75" s="19">
        <v>441.34117000999998</v>
      </c>
      <c r="J75" s="19">
        <v>464.51121000000006</v>
      </c>
      <c r="K75" s="19">
        <v>527.86362610999993</v>
      </c>
      <c r="L75" s="58">
        <f>+IFERROR(K75/J75-1,0)</f>
        <v>0.13638511783170926</v>
      </c>
      <c r="M75" s="59">
        <f>+K75-J75</f>
        <v>63.352416109999865</v>
      </c>
      <c r="N75" s="17"/>
      <c r="O75" s="17"/>
      <c r="P75" s="11"/>
    </row>
    <row r="76" spans="2:16" x14ac:dyDescent="0.25">
      <c r="B76" s="16"/>
      <c r="C76" s="17"/>
      <c r="D76" s="52" t="s">
        <v>15</v>
      </c>
      <c r="E76" s="61"/>
      <c r="F76" s="19">
        <v>112.80430088000003</v>
      </c>
      <c r="G76" s="19">
        <v>136.50357731</v>
      </c>
      <c r="H76" s="19">
        <v>154.95907886999998</v>
      </c>
      <c r="I76" s="19">
        <v>172.99128423999997</v>
      </c>
      <c r="J76" s="19">
        <v>206.62206999999998</v>
      </c>
      <c r="K76" s="19">
        <v>266.30264012000004</v>
      </c>
      <c r="L76" s="58">
        <f t="shared" ref="L76:L80" si="8">+IFERROR(K76/J76-1,0)</f>
        <v>0.28883928091515143</v>
      </c>
      <c r="M76" s="59">
        <f t="shared" ref="M76:M80" si="9">+K76-J76</f>
        <v>59.680570120000056</v>
      </c>
      <c r="N76" s="17"/>
      <c r="O76" s="17"/>
      <c r="P76" s="11"/>
    </row>
    <row r="77" spans="2:16" x14ac:dyDescent="0.25">
      <c r="B77" s="16"/>
      <c r="C77" s="17"/>
      <c r="D77" s="52" t="s">
        <v>16</v>
      </c>
      <c r="E77" s="61"/>
      <c r="F77" s="19">
        <v>40.743282229999991</v>
      </c>
      <c r="G77" s="19">
        <v>48.703446130000003</v>
      </c>
      <c r="H77" s="19">
        <v>51.355093769999996</v>
      </c>
      <c r="I77" s="19">
        <v>53.400373139999999</v>
      </c>
      <c r="J77" s="19">
        <v>1.1152200000000001</v>
      </c>
      <c r="K77" s="19">
        <v>1.85550441</v>
      </c>
      <c r="L77" s="58">
        <f t="shared" si="8"/>
        <v>0.66380123204390151</v>
      </c>
      <c r="M77" s="59">
        <f t="shared" si="9"/>
        <v>0.74028440999999989</v>
      </c>
      <c r="N77" s="17"/>
      <c r="O77" s="17"/>
      <c r="P77" s="11"/>
    </row>
    <row r="78" spans="2:16" x14ac:dyDescent="0.25">
      <c r="B78" s="16"/>
      <c r="C78" s="17"/>
      <c r="D78" s="52" t="s">
        <v>17</v>
      </c>
      <c r="E78" s="61"/>
      <c r="F78" s="19">
        <v>3.0809049700000006</v>
      </c>
      <c r="G78" s="19">
        <v>2.7652806600000002</v>
      </c>
      <c r="H78" s="19">
        <v>0.70018413999999995</v>
      </c>
      <c r="I78" s="19">
        <v>1.2108529999999997</v>
      </c>
      <c r="J78" s="19">
        <v>4.2240799999999998</v>
      </c>
      <c r="K78" s="19">
        <v>5.2264070300000007</v>
      </c>
      <c r="L78" s="58">
        <f t="shared" si="8"/>
        <v>0.23728883685915059</v>
      </c>
      <c r="M78" s="59">
        <f t="shared" si="9"/>
        <v>1.0023270300000009</v>
      </c>
      <c r="N78" s="17"/>
      <c r="O78" s="17"/>
      <c r="P78" s="11"/>
    </row>
    <row r="79" spans="2:16" x14ac:dyDescent="0.25">
      <c r="B79" s="16"/>
      <c r="C79" s="17"/>
      <c r="D79" s="52" t="s">
        <v>14</v>
      </c>
      <c r="E79" s="61"/>
      <c r="F79" s="19">
        <v>40.494742540000004</v>
      </c>
      <c r="G79" s="19">
        <v>58.875678759999992</v>
      </c>
      <c r="H79" s="19">
        <v>95.106949299999997</v>
      </c>
      <c r="I79" s="19">
        <v>81.76025940000001</v>
      </c>
      <c r="J79" s="19">
        <v>145.42552000000001</v>
      </c>
      <c r="K79" s="19">
        <v>162.19350411999997</v>
      </c>
      <c r="L79" s="58">
        <f t="shared" si="8"/>
        <v>0.11530289951859873</v>
      </c>
      <c r="M79" s="59">
        <f t="shared" si="9"/>
        <v>16.767984119999966</v>
      </c>
      <c r="N79" s="17"/>
      <c r="O79" s="17"/>
      <c r="P79" s="11"/>
    </row>
    <row r="80" spans="2:16" x14ac:dyDescent="0.25">
      <c r="B80" s="16"/>
      <c r="C80" s="17"/>
      <c r="D80" s="52" t="s">
        <v>21</v>
      </c>
      <c r="E80" s="61"/>
      <c r="F80" s="19">
        <f t="shared" ref="F80:J80" si="10">SUM(F75:F79)</f>
        <v>397.30549993999995</v>
      </c>
      <c r="G80" s="19">
        <f t="shared" si="10"/>
        <v>518.59119951000002</v>
      </c>
      <c r="H80" s="19">
        <f t="shared" si="10"/>
        <v>653.15524448000008</v>
      </c>
      <c r="I80" s="19">
        <f t="shared" si="10"/>
        <v>750.70393979000005</v>
      </c>
      <c r="J80" s="19">
        <f t="shared" si="10"/>
        <v>821.8981</v>
      </c>
      <c r="K80" s="19">
        <f>SUM(K75:K79)</f>
        <v>963.44168178999996</v>
      </c>
      <c r="L80" s="58">
        <f t="shared" si="8"/>
        <v>0.17221548728485914</v>
      </c>
      <c r="M80" s="59">
        <f t="shared" si="9"/>
        <v>141.54358178999996</v>
      </c>
      <c r="N80" s="17"/>
      <c r="O80" s="17"/>
      <c r="P80" s="11"/>
    </row>
    <row r="81" spans="2:16" x14ac:dyDescent="0.25">
      <c r="B81" s="16"/>
      <c r="C81" s="17"/>
      <c r="D81" s="144" t="s">
        <v>38</v>
      </c>
      <c r="E81" s="144"/>
      <c r="F81" s="144"/>
      <c r="G81" s="144"/>
      <c r="H81" s="144"/>
      <c r="I81" s="144"/>
      <c r="J81" s="144"/>
      <c r="K81" s="144"/>
      <c r="L81" s="144"/>
      <c r="M81" s="144"/>
      <c r="N81" s="17"/>
      <c r="O81" s="17"/>
      <c r="P81" s="11"/>
    </row>
    <row r="82" spans="2:16" x14ac:dyDescent="0.25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1"/>
    </row>
    <row r="83" spans="2:16" x14ac:dyDescent="0.25">
      <c r="B83" s="16"/>
      <c r="C83" s="17"/>
      <c r="D83" s="17"/>
      <c r="E83" s="17"/>
      <c r="F83" s="17"/>
      <c r="G83" s="17"/>
      <c r="H83" s="17"/>
      <c r="I83" s="3"/>
      <c r="J83" s="3"/>
      <c r="K83" s="3"/>
      <c r="L83" s="3"/>
      <c r="M83" s="3"/>
      <c r="N83" s="3"/>
      <c r="O83" s="17"/>
      <c r="P83" s="11"/>
    </row>
    <row r="84" spans="2:16" x14ac:dyDescent="0.25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5"/>
    </row>
    <row r="86" spans="2:16" x14ac:dyDescent="0.25">
      <c r="B86" s="14" t="s">
        <v>39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81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58" t="s">
        <v>32</v>
      </c>
      <c r="F88" s="158"/>
      <c r="G88" s="158"/>
      <c r="H88" s="158"/>
      <c r="I88" s="158"/>
      <c r="J88" s="158"/>
      <c r="K88" s="158"/>
      <c r="L88" s="158"/>
      <c r="M88" s="158"/>
      <c r="N88" s="17"/>
      <c r="O88" s="17"/>
      <c r="P88" s="11"/>
    </row>
    <row r="89" spans="2:16" x14ac:dyDescent="0.25">
      <c r="B89" s="16"/>
      <c r="C89" s="17"/>
      <c r="D89" s="17"/>
      <c r="E89" s="161" t="s">
        <v>43</v>
      </c>
      <c r="F89" s="161"/>
      <c r="G89" s="161"/>
      <c r="H89" s="161"/>
      <c r="I89" s="161"/>
      <c r="J89" s="161"/>
      <c r="K89" s="161"/>
      <c r="L89" s="161"/>
      <c r="M89" s="161"/>
      <c r="N89" s="17"/>
      <c r="O89" s="17"/>
      <c r="P89" s="11"/>
    </row>
    <row r="90" spans="2:16" ht="24" x14ac:dyDescent="0.25">
      <c r="B90" s="16"/>
      <c r="C90" s="17"/>
      <c r="D90" s="17"/>
      <c r="E90" s="97" t="s">
        <v>40</v>
      </c>
      <c r="F90" s="97" t="s">
        <v>13</v>
      </c>
      <c r="G90" s="97" t="s">
        <v>33</v>
      </c>
      <c r="H90" s="97" t="s">
        <v>34</v>
      </c>
      <c r="I90" s="97" t="s">
        <v>35</v>
      </c>
      <c r="J90" s="97" t="s">
        <v>17</v>
      </c>
      <c r="K90" s="97" t="s">
        <v>36</v>
      </c>
      <c r="L90" s="97" t="s">
        <v>37</v>
      </c>
      <c r="M90" s="97" t="s">
        <v>1</v>
      </c>
      <c r="N90" s="17"/>
      <c r="O90" s="17"/>
      <c r="P90" s="11"/>
    </row>
    <row r="91" spans="2:16" x14ac:dyDescent="0.25">
      <c r="B91" s="16"/>
      <c r="C91" s="17"/>
      <c r="D91" s="17"/>
      <c r="E91" s="95">
        <v>2012</v>
      </c>
      <c r="F91" s="96">
        <v>2.704187132594877E-2</v>
      </c>
      <c r="G91" s="96">
        <v>3.0110972429061515E-2</v>
      </c>
      <c r="H91" s="96">
        <v>3.8579462140501224E-2</v>
      </c>
      <c r="I91" s="96">
        <v>2.9886172602362756E-2</v>
      </c>
      <c r="J91" s="96">
        <v>5.3090159421204805E-2</v>
      </c>
      <c r="K91" s="96">
        <v>5.764385773661204E-3</v>
      </c>
      <c r="L91" s="96">
        <v>2.6625241962510867E-2</v>
      </c>
      <c r="M91" s="96">
        <v>3.0408786197566973E-2</v>
      </c>
      <c r="N91" s="17"/>
      <c r="O91" s="17"/>
      <c r="P91" s="11"/>
    </row>
    <row r="92" spans="2:16" x14ac:dyDescent="0.25">
      <c r="B92" s="16"/>
      <c r="C92" s="17"/>
      <c r="D92" s="17"/>
      <c r="E92" s="95">
        <v>2013</v>
      </c>
      <c r="F92" s="96">
        <v>2.7232433260879686E-2</v>
      </c>
      <c r="G92" s="96">
        <v>3.4586805088735607E-2</v>
      </c>
      <c r="H92" s="96">
        <v>4.1165966299573406E-2</v>
      </c>
      <c r="I92" s="96">
        <v>2.8484979084305979E-2</v>
      </c>
      <c r="J92" s="96">
        <v>3.4773894377438885E-2</v>
      </c>
      <c r="K92" s="96">
        <v>9.1763189404800802E-3</v>
      </c>
      <c r="L92" s="96">
        <v>1.1952859592095921E-2</v>
      </c>
      <c r="M92" s="96">
        <v>3.1397149562341638E-2</v>
      </c>
      <c r="N92" s="17"/>
      <c r="O92" s="17"/>
      <c r="P92" s="11"/>
    </row>
    <row r="93" spans="2:16" x14ac:dyDescent="0.25">
      <c r="B93" s="16"/>
      <c r="C93" s="17"/>
      <c r="D93" s="17"/>
      <c r="E93" s="95">
        <v>2014</v>
      </c>
      <c r="F93" s="96">
        <v>3.0221489132831805E-2</v>
      </c>
      <c r="G93" s="96">
        <v>3.7498367919377266E-2</v>
      </c>
      <c r="H93" s="96">
        <v>4.4046056341528056E-2</v>
      </c>
      <c r="I93" s="96">
        <v>3.4714454921290015E-2</v>
      </c>
      <c r="J93" s="96">
        <v>2.6512922922050673E-2</v>
      </c>
      <c r="K93" s="96">
        <v>9.4252205604535046E-3</v>
      </c>
      <c r="L93" s="96">
        <v>1.1782182130727627E-2</v>
      </c>
      <c r="M93" s="96">
        <v>3.4488154183426947E-2</v>
      </c>
      <c r="N93" s="17"/>
      <c r="O93" s="17"/>
      <c r="P93" s="11"/>
    </row>
    <row r="94" spans="2:16" x14ac:dyDescent="0.25">
      <c r="B94" s="16"/>
      <c r="C94" s="17"/>
      <c r="D94" s="17"/>
      <c r="E94" s="95">
        <v>2015</v>
      </c>
      <c r="F94" s="96">
        <v>3.8021736887848517E-2</v>
      </c>
      <c r="G94" s="96">
        <v>6.4421155798669361E-2</v>
      </c>
      <c r="H94" s="96">
        <v>4.7598469616733551E-2</v>
      </c>
      <c r="I94" s="96">
        <v>4.5905512096340868E-2</v>
      </c>
      <c r="J94" s="96">
        <v>4.2020232478126113E-2</v>
      </c>
      <c r="K94" s="96">
        <v>1.2009919272919833E-2</v>
      </c>
      <c r="L94" s="96">
        <v>2.5836066174884386E-2</v>
      </c>
      <c r="M94" s="96">
        <v>4.1889760282426768E-2</v>
      </c>
      <c r="N94" s="17"/>
      <c r="O94" s="17"/>
      <c r="P94" s="11"/>
    </row>
    <row r="95" spans="2:16" x14ac:dyDescent="0.25">
      <c r="B95" s="16"/>
      <c r="C95" s="17"/>
      <c r="D95" s="17"/>
      <c r="E95" s="95">
        <v>2016</v>
      </c>
      <c r="F95" s="96">
        <v>7.159237483032295E-2</v>
      </c>
      <c r="G95" s="96">
        <v>5.6807950506704549E-2</v>
      </c>
      <c r="H95" s="96">
        <v>4.7621127702426574E-2</v>
      </c>
      <c r="I95" s="96">
        <v>3.8608782059238872E-2</v>
      </c>
      <c r="J95" s="96">
        <v>5.1539829565261715E-2</v>
      </c>
      <c r="K95" s="96">
        <v>1.3728308144841382E-2</v>
      </c>
      <c r="L95" s="96">
        <v>4.287449882791998E-2</v>
      </c>
      <c r="M95" s="96">
        <v>5.9607395489360095E-2</v>
      </c>
      <c r="N95" s="17"/>
      <c r="O95" s="17"/>
      <c r="P95" s="11"/>
    </row>
    <row r="96" spans="2:16" x14ac:dyDescent="0.25">
      <c r="B96" s="16"/>
      <c r="C96" s="17"/>
      <c r="D96" s="17"/>
      <c r="E96" s="95">
        <v>2017</v>
      </c>
      <c r="F96" s="96">
        <v>4.3564598332351982E-2</v>
      </c>
      <c r="G96" s="96">
        <v>6.7337062659948127E-2</v>
      </c>
      <c r="H96" s="96">
        <v>5.2335176784511696E-2</v>
      </c>
      <c r="I96" s="96">
        <v>6.7998905154408207E-2</v>
      </c>
      <c r="J96" s="96">
        <v>5.8112624105905508E-2</v>
      </c>
      <c r="K96" s="96">
        <v>1.3912928628421493E-2</v>
      </c>
      <c r="L96" s="96">
        <v>6.4226808395876273E-2</v>
      </c>
      <c r="M96" s="96">
        <v>4.8442301496215326E-2</v>
      </c>
      <c r="N96" s="17"/>
      <c r="O96" s="17"/>
      <c r="P96" s="11"/>
    </row>
    <row r="97" spans="2:16" x14ac:dyDescent="0.25">
      <c r="B97" s="16"/>
      <c r="C97" s="17"/>
      <c r="D97" s="17"/>
      <c r="E97" s="157" t="s">
        <v>38</v>
      </c>
      <c r="F97" s="157"/>
      <c r="G97" s="157"/>
      <c r="H97" s="157"/>
      <c r="I97" s="157"/>
      <c r="J97" s="157"/>
      <c r="K97" s="157"/>
      <c r="L97" s="157"/>
      <c r="M97" s="15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5"/>
    </row>
  </sheetData>
  <sortState ref="H35:I47">
    <sortCondition descending="1" ref="H35:H47"/>
  </sortState>
  <mergeCells count="39">
    <mergeCell ref="G14:H16"/>
    <mergeCell ref="B1:P2"/>
    <mergeCell ref="C8:G9"/>
    <mergeCell ref="J8:M9"/>
    <mergeCell ref="G10:H12"/>
    <mergeCell ref="M10:N12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70:M70"/>
    <mergeCell ref="D67:E67"/>
    <mergeCell ref="D68:E68"/>
    <mergeCell ref="D69:E69"/>
    <mergeCell ref="D72:M72"/>
    <mergeCell ref="D74:E74"/>
    <mergeCell ref="D73:M73"/>
    <mergeCell ref="E97:M97"/>
    <mergeCell ref="E88:M88"/>
    <mergeCell ref="E89:M89"/>
    <mergeCell ref="D81:M8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99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62" t="s">
        <v>104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6" ht="15" customHeight="1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Junio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1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53" t="s">
        <v>8</v>
      </c>
      <c r="D8" s="153"/>
      <c r="E8" s="153"/>
      <c r="F8" s="153"/>
      <c r="G8" s="153"/>
      <c r="H8" s="3"/>
      <c r="I8" s="3"/>
      <c r="J8" s="153" t="s">
        <v>11</v>
      </c>
      <c r="K8" s="153"/>
      <c r="L8" s="153"/>
      <c r="M8" s="153"/>
      <c r="N8" s="79"/>
      <c r="O8" s="3"/>
      <c r="P8" s="11"/>
    </row>
    <row r="9" spans="2:16" x14ac:dyDescent="0.25">
      <c r="B9" s="16"/>
      <c r="C9" s="153"/>
      <c r="D9" s="153"/>
      <c r="E9" s="153"/>
      <c r="F9" s="153"/>
      <c r="G9" s="153"/>
      <c r="H9" s="3"/>
      <c r="I9" s="3"/>
      <c r="J9" s="153"/>
      <c r="K9" s="153"/>
      <c r="L9" s="153"/>
      <c r="M9" s="153"/>
      <c r="N9" s="79"/>
      <c r="O9" s="3"/>
      <c r="P9" s="11"/>
    </row>
    <row r="10" spans="2:16" x14ac:dyDescent="0.25">
      <c r="B10" s="16"/>
      <c r="C10" s="3"/>
      <c r="D10" s="70" t="s">
        <v>2</v>
      </c>
      <c r="E10" s="70" t="s">
        <v>4</v>
      </c>
      <c r="F10" s="82" t="s">
        <v>5</v>
      </c>
      <c r="G10" s="154" t="s">
        <v>81</v>
      </c>
      <c r="H10" s="155"/>
      <c r="I10" s="83"/>
      <c r="J10" s="3"/>
      <c r="K10" s="70" t="s">
        <v>2</v>
      </c>
      <c r="L10" s="70" t="s">
        <v>10</v>
      </c>
      <c r="M10" s="154" t="s">
        <v>82</v>
      </c>
      <c r="N10" s="155"/>
      <c r="O10" s="3"/>
      <c r="P10" s="11"/>
    </row>
    <row r="11" spans="2:16" x14ac:dyDescent="0.25">
      <c r="B11" s="16"/>
      <c r="C11" s="3"/>
      <c r="D11" s="84">
        <v>2007</v>
      </c>
      <c r="E11" s="85">
        <v>7.443954246697447E-2</v>
      </c>
      <c r="F11" s="85">
        <v>3.8963727406662117E-2</v>
      </c>
      <c r="G11" s="154"/>
      <c r="H11" s="155"/>
      <c r="I11" s="83"/>
      <c r="J11" s="3"/>
      <c r="K11" s="84">
        <v>2007</v>
      </c>
      <c r="L11" s="85">
        <v>0.1457</v>
      </c>
      <c r="M11" s="154"/>
      <c r="N11" s="155"/>
      <c r="O11" s="3"/>
      <c r="P11" s="11"/>
    </row>
    <row r="12" spans="2:16" x14ac:dyDescent="0.25">
      <c r="B12" s="16"/>
      <c r="C12" s="3"/>
      <c r="D12" s="84">
        <v>2008</v>
      </c>
      <c r="E12" s="85">
        <v>0.11792575469036465</v>
      </c>
      <c r="F12" s="85">
        <v>4.1182840138079962E-2</v>
      </c>
      <c r="G12" s="154"/>
      <c r="H12" s="155"/>
      <c r="I12" s="83"/>
      <c r="J12" s="3"/>
      <c r="K12" s="84">
        <v>2008</v>
      </c>
      <c r="L12" s="85">
        <v>0.193</v>
      </c>
      <c r="M12" s="154"/>
      <c r="N12" s="155"/>
      <c r="O12" s="3"/>
      <c r="P12" s="11"/>
    </row>
    <row r="13" spans="2:16" x14ac:dyDescent="0.25">
      <c r="B13" s="16"/>
      <c r="C13" s="3"/>
      <c r="D13" s="84">
        <v>2009</v>
      </c>
      <c r="E13" s="85">
        <v>0.1255284392707858</v>
      </c>
      <c r="F13" s="85">
        <v>3.9643052233566983E-2</v>
      </c>
      <c r="G13" s="86"/>
      <c r="H13" s="87"/>
      <c r="I13" s="83"/>
      <c r="J13" s="3"/>
      <c r="K13" s="84">
        <v>2009</v>
      </c>
      <c r="L13" s="85">
        <v>0.26269999999999999</v>
      </c>
      <c r="M13" s="3"/>
      <c r="N13" s="3"/>
      <c r="O13" s="3"/>
      <c r="P13" s="11"/>
    </row>
    <row r="14" spans="2:16" x14ac:dyDescent="0.25">
      <c r="B14" s="16"/>
      <c r="C14" s="3"/>
      <c r="D14" s="84">
        <v>2010</v>
      </c>
      <c r="E14" s="85">
        <v>0.11141558623103398</v>
      </c>
      <c r="F14" s="85">
        <v>4.1367826793110157E-2</v>
      </c>
      <c r="G14" s="154" t="s">
        <v>83</v>
      </c>
      <c r="H14" s="155"/>
      <c r="I14" s="88"/>
      <c r="J14" s="3"/>
      <c r="K14" s="84">
        <v>2010</v>
      </c>
      <c r="L14" s="85">
        <v>0.2727</v>
      </c>
      <c r="M14" s="3"/>
      <c r="N14" s="3"/>
      <c r="O14" s="3"/>
      <c r="P14" s="11"/>
    </row>
    <row r="15" spans="2:16" x14ac:dyDescent="0.25">
      <c r="B15" s="16"/>
      <c r="C15" s="3"/>
      <c r="D15" s="84">
        <v>2011</v>
      </c>
      <c r="E15" s="85">
        <v>9.7620876450220509E-2</v>
      </c>
      <c r="F15" s="85">
        <v>3.9828825787121172E-2</v>
      </c>
      <c r="G15" s="154"/>
      <c r="H15" s="155"/>
      <c r="I15" s="88"/>
      <c r="J15" s="3"/>
      <c r="K15" s="84">
        <v>2011</v>
      </c>
      <c r="L15" s="85">
        <v>0.27699999999999997</v>
      </c>
      <c r="M15" s="3"/>
      <c r="N15" s="3"/>
      <c r="O15" s="3"/>
      <c r="P15" s="11"/>
    </row>
    <row r="16" spans="2:16" x14ac:dyDescent="0.25">
      <c r="B16" s="16"/>
      <c r="C16" s="3"/>
      <c r="D16" s="84">
        <v>2012</v>
      </c>
      <c r="E16" s="85">
        <v>0.16007665229053303</v>
      </c>
      <c r="F16" s="85">
        <v>6.1372236563491778E-2</v>
      </c>
      <c r="G16" s="154"/>
      <c r="H16" s="155"/>
      <c r="I16" s="88"/>
      <c r="J16" s="3"/>
      <c r="K16" s="84">
        <v>2012</v>
      </c>
      <c r="L16" s="85">
        <v>0.31409999999999999</v>
      </c>
      <c r="M16" s="3"/>
      <c r="N16" s="3"/>
      <c r="O16" s="3"/>
      <c r="P16" s="11"/>
    </row>
    <row r="17" spans="2:16" x14ac:dyDescent="0.25">
      <c r="B17" s="16"/>
      <c r="C17" s="3"/>
      <c r="D17" s="84">
        <v>2013</v>
      </c>
      <c r="E17" s="85">
        <v>0.15745847999306786</v>
      </c>
      <c r="F17" s="85">
        <v>5.9886833095843278E-2</v>
      </c>
      <c r="G17" s="3"/>
      <c r="H17" s="3"/>
      <c r="I17" s="3"/>
      <c r="J17" s="3"/>
      <c r="K17" s="84">
        <v>2013</v>
      </c>
      <c r="L17" s="85">
        <v>0.33509999999999995</v>
      </c>
      <c r="M17" s="3"/>
      <c r="N17" s="3"/>
      <c r="O17" s="3"/>
      <c r="P17" s="11"/>
    </row>
    <row r="18" spans="2:16" x14ac:dyDescent="0.25">
      <c r="B18" s="16"/>
      <c r="C18" s="3"/>
      <c r="D18" s="84">
        <v>2014</v>
      </c>
      <c r="E18" s="85">
        <v>0.18427485676713323</v>
      </c>
      <c r="F18" s="85">
        <v>7.6193555345932085E-2</v>
      </c>
      <c r="G18" s="3"/>
      <c r="H18" s="3"/>
      <c r="I18" s="3"/>
      <c r="J18" s="3"/>
      <c r="K18" s="84">
        <v>2014</v>
      </c>
      <c r="L18" s="85">
        <v>0.32270000000000004</v>
      </c>
      <c r="M18" s="3"/>
      <c r="N18" s="3"/>
      <c r="O18" s="3"/>
      <c r="P18" s="11"/>
    </row>
    <row r="19" spans="2:16" x14ac:dyDescent="0.25">
      <c r="B19" s="16"/>
      <c r="C19" s="3"/>
      <c r="D19" s="84">
        <v>2015</v>
      </c>
      <c r="E19" s="85">
        <v>0.14344199238445235</v>
      </c>
      <c r="F19" s="85">
        <v>6.7626050217757264E-2</v>
      </c>
      <c r="G19" s="3"/>
      <c r="H19" s="3"/>
      <c r="I19" s="3"/>
      <c r="J19" s="3"/>
      <c r="K19" s="84">
        <v>2015</v>
      </c>
      <c r="L19" s="85">
        <v>0.3014</v>
      </c>
      <c r="M19" s="3"/>
      <c r="N19" s="3"/>
      <c r="O19" s="3"/>
      <c r="P19" s="11"/>
    </row>
    <row r="20" spans="2:16" x14ac:dyDescent="0.25">
      <c r="B20" s="16"/>
      <c r="C20" s="3"/>
      <c r="D20" s="84">
        <v>2016</v>
      </c>
      <c r="E20" s="85">
        <v>0.12342715904839796</v>
      </c>
      <c r="F20" s="85">
        <v>6.40579756357577E-2</v>
      </c>
      <c r="G20" s="3"/>
      <c r="H20" s="3"/>
      <c r="I20" s="3"/>
      <c r="J20" s="3"/>
      <c r="K20" s="84">
        <v>2016</v>
      </c>
      <c r="L20" s="85">
        <v>0.3</v>
      </c>
      <c r="M20" s="3"/>
      <c r="N20" s="3"/>
      <c r="O20" s="3"/>
      <c r="P20" s="11"/>
    </row>
    <row r="21" spans="2:16" x14ac:dyDescent="0.25">
      <c r="B21" s="16"/>
      <c r="C21" s="3"/>
      <c r="D21" s="89" t="s">
        <v>6</v>
      </c>
      <c r="E21" s="17"/>
      <c r="F21" s="3"/>
      <c r="G21" s="3"/>
      <c r="H21" s="3"/>
      <c r="I21" s="3"/>
      <c r="J21" s="3"/>
      <c r="K21" s="89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9" t="s">
        <v>9</v>
      </c>
      <c r="E22" s="17"/>
      <c r="F22" s="3"/>
      <c r="G22" s="3"/>
      <c r="H22" s="3"/>
      <c r="I22" s="3"/>
      <c r="J22" s="3"/>
      <c r="K22" s="89" t="s">
        <v>9</v>
      </c>
      <c r="L22" s="3"/>
      <c r="M22" s="3"/>
      <c r="N22" s="3"/>
      <c r="O22" s="3"/>
      <c r="P22" s="11"/>
    </row>
    <row r="23" spans="2:16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2:16" ht="15" customHeight="1" x14ac:dyDescent="0.25"/>
    <row r="25" spans="2:16" x14ac:dyDescent="0.25">
      <c r="B25" s="14" t="s">
        <v>85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x14ac:dyDescent="0.25">
      <c r="B26" s="35"/>
      <c r="C26" s="149" t="s">
        <v>76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36"/>
      <c r="O26" s="36"/>
      <c r="P26" s="37"/>
    </row>
    <row r="27" spans="2:16" x14ac:dyDescent="0.25">
      <c r="B27" s="35"/>
      <c r="C27" s="143" t="s">
        <v>78</v>
      </c>
      <c r="D27" s="143"/>
      <c r="E27" s="143"/>
      <c r="F27" s="29"/>
      <c r="G27" s="143" t="s">
        <v>77</v>
      </c>
      <c r="H27" s="143"/>
      <c r="I27" s="143"/>
      <c r="J27" s="143"/>
      <c r="K27" s="143"/>
      <c r="L27" s="29"/>
      <c r="M27" s="29"/>
      <c r="N27" s="36"/>
      <c r="O27" s="36"/>
      <c r="P27" s="37"/>
    </row>
    <row r="28" spans="2:16" x14ac:dyDescent="0.25">
      <c r="B28" s="35"/>
      <c r="C28" s="77" t="s">
        <v>73</v>
      </c>
      <c r="D28" s="77" t="s">
        <v>72</v>
      </c>
      <c r="E28" s="77" t="s">
        <v>1</v>
      </c>
      <c r="F28" s="29"/>
      <c r="G28" s="77" t="s">
        <v>73</v>
      </c>
      <c r="H28" s="77" t="s">
        <v>72</v>
      </c>
      <c r="I28" s="77" t="s">
        <v>74</v>
      </c>
      <c r="J28" s="77" t="s">
        <v>1</v>
      </c>
      <c r="K28" s="77" t="s">
        <v>75</v>
      </c>
      <c r="L28" s="29"/>
      <c r="M28" s="77" t="s">
        <v>79</v>
      </c>
      <c r="N28" s="77" t="s">
        <v>80</v>
      </c>
      <c r="O28" s="36"/>
      <c r="P28" s="37"/>
    </row>
    <row r="29" spans="2:16" x14ac:dyDescent="0.25">
      <c r="B29" s="35"/>
      <c r="C29" s="78">
        <v>42887</v>
      </c>
      <c r="D29" s="19">
        <v>131.25857908999998</v>
      </c>
      <c r="E29" s="19">
        <v>506.30264887999994</v>
      </c>
      <c r="F29" s="29"/>
      <c r="G29" s="78">
        <v>42887</v>
      </c>
      <c r="H29" s="19">
        <v>131.25857908999998</v>
      </c>
      <c r="I29" s="21">
        <f>+H29/H31-1</f>
        <v>0.1738701430328764</v>
      </c>
      <c r="J29" s="19">
        <v>506.30264887999994</v>
      </c>
      <c r="K29" s="21">
        <f>+J29/J31-1</f>
        <v>0.13055486592243204</v>
      </c>
      <c r="L29" s="29"/>
      <c r="M29" s="19"/>
      <c r="N29" s="92"/>
      <c r="O29" s="36"/>
      <c r="P29" s="37"/>
    </row>
    <row r="30" spans="2:16" x14ac:dyDescent="0.25">
      <c r="B30" s="35"/>
      <c r="C30" s="78">
        <v>42856</v>
      </c>
      <c r="D30" s="19">
        <v>129.90051086</v>
      </c>
      <c r="E30" s="19">
        <v>497.89739080000004</v>
      </c>
      <c r="F30" s="29"/>
      <c r="G30" s="78">
        <v>42705</v>
      </c>
      <c r="H30" s="19">
        <v>121.80311252</v>
      </c>
      <c r="I30" s="21">
        <f>+H30/H32-1</f>
        <v>0.16379899557953403</v>
      </c>
      <c r="J30" s="19">
        <v>479.25386851000002</v>
      </c>
      <c r="K30" s="21">
        <f>+J30/J32-1</f>
        <v>0.11955741891705118</v>
      </c>
      <c r="L30" s="29"/>
      <c r="M30" s="19">
        <v>2726.38</v>
      </c>
      <c r="N30" s="21">
        <f>+H30/M30</f>
        <v>4.4675765124450734E-2</v>
      </c>
      <c r="O30" s="36"/>
      <c r="P30" s="37"/>
    </row>
    <row r="31" spans="2:16" x14ac:dyDescent="0.25">
      <c r="B31" s="35"/>
      <c r="C31" s="78">
        <v>42826</v>
      </c>
      <c r="D31" s="19">
        <v>127.88938415999999</v>
      </c>
      <c r="E31" s="19">
        <v>493.59142666999992</v>
      </c>
      <c r="F31" s="29"/>
      <c r="G31" s="78">
        <v>42522</v>
      </c>
      <c r="H31" s="19">
        <v>111.81695000000001</v>
      </c>
      <c r="I31" s="21">
        <f t="shared" ref="I31:I39" si="0">+H31/H33-1</f>
        <v>0.13694106770941827</v>
      </c>
      <c r="J31" s="19">
        <v>447.83553999999998</v>
      </c>
      <c r="K31" s="21">
        <f t="shared" ref="K31:K39" si="1">+J31/J33-1</f>
        <v>4.3550688510163305E-2</v>
      </c>
      <c r="L31" s="29"/>
      <c r="M31" s="19"/>
      <c r="N31" s="92"/>
      <c r="O31" s="36"/>
      <c r="P31" s="37"/>
    </row>
    <row r="32" spans="2:16" x14ac:dyDescent="0.25">
      <c r="B32" s="35"/>
      <c r="C32" s="78">
        <v>42795</v>
      </c>
      <c r="D32" s="19">
        <v>127.40423589999999</v>
      </c>
      <c r="E32" s="19">
        <v>492.50228062999997</v>
      </c>
      <c r="F32" s="29"/>
      <c r="G32" s="78">
        <v>42339</v>
      </c>
      <c r="H32" s="19">
        <v>104.65992236</v>
      </c>
      <c r="I32" s="21">
        <f t="shared" si="0"/>
        <v>0.1318928303502469</v>
      </c>
      <c r="J32" s="19">
        <v>428.07439834000002</v>
      </c>
      <c r="K32" s="21">
        <f t="shared" si="1"/>
        <v>-1.3696663881975546E-2</v>
      </c>
      <c r="L32" s="29"/>
      <c r="M32" s="19">
        <v>2379.9079999999999</v>
      </c>
      <c r="N32" s="21">
        <f>+H32/M32</f>
        <v>4.3976457224396907E-2</v>
      </c>
      <c r="O32" s="36"/>
      <c r="P32" s="37"/>
    </row>
    <row r="33" spans="2:16" x14ac:dyDescent="0.25">
      <c r="B33" s="35"/>
      <c r="C33" s="78">
        <v>42767</v>
      </c>
      <c r="D33" s="19">
        <v>125.87919911</v>
      </c>
      <c r="E33" s="19">
        <v>486.24697842</v>
      </c>
      <c r="F33" s="29"/>
      <c r="G33" s="78">
        <v>42156</v>
      </c>
      <c r="H33" s="19">
        <v>98.348941010000004</v>
      </c>
      <c r="I33" s="21">
        <f t="shared" si="0"/>
        <v>7.9275352801858379E-2</v>
      </c>
      <c r="J33" s="19">
        <v>429.14593889000002</v>
      </c>
      <c r="K33" s="21">
        <f t="shared" si="1"/>
        <v>-6.3276224293508765E-2</v>
      </c>
      <c r="L33" s="29"/>
      <c r="M33" s="19"/>
      <c r="N33" s="92"/>
      <c r="O33" s="36"/>
      <c r="P33" s="37"/>
    </row>
    <row r="34" spans="2:16" x14ac:dyDescent="0.25">
      <c r="B34" s="35"/>
      <c r="C34" s="78">
        <v>42736</v>
      </c>
      <c r="D34" s="19">
        <v>124.83658989999999</v>
      </c>
      <c r="E34" s="19">
        <v>484.24879891</v>
      </c>
      <c r="F34" s="29"/>
      <c r="G34" s="78">
        <v>41974</v>
      </c>
      <c r="H34" s="19">
        <v>92.464515680000005</v>
      </c>
      <c r="I34" s="21">
        <f t="shared" si="0"/>
        <v>4.4731308308177509E-2</v>
      </c>
      <c r="J34" s="19">
        <v>434.01901084999997</v>
      </c>
      <c r="K34" s="21">
        <f t="shared" si="1"/>
        <v>-7.8171200011160291E-2</v>
      </c>
      <c r="L34" s="29"/>
      <c r="M34" s="19">
        <v>1922.5889999999999</v>
      </c>
      <c r="N34" s="21">
        <f>+H34/M34</f>
        <v>4.8093750499976856E-2</v>
      </c>
      <c r="O34" s="36"/>
      <c r="P34" s="37"/>
    </row>
    <row r="35" spans="2:16" x14ac:dyDescent="0.25">
      <c r="B35" s="35"/>
      <c r="C35" s="78">
        <v>42705</v>
      </c>
      <c r="D35" s="19">
        <v>121.80311252</v>
      </c>
      <c r="E35" s="19">
        <v>479.25386851000002</v>
      </c>
      <c r="F35" s="29"/>
      <c r="G35" s="78">
        <v>41791</v>
      </c>
      <c r="H35" s="19">
        <v>91.124976360000005</v>
      </c>
      <c r="I35" s="21">
        <f t="shared" si="0"/>
        <v>0.4329484296149444</v>
      </c>
      <c r="J35" s="19">
        <v>458.13499136000007</v>
      </c>
      <c r="K35" s="21">
        <f t="shared" si="1"/>
        <v>6.6357817042956846E-2</v>
      </c>
      <c r="L35" s="29"/>
      <c r="M35" s="19"/>
      <c r="N35" s="92"/>
      <c r="O35" s="36"/>
      <c r="P35" s="37"/>
    </row>
    <row r="36" spans="2:16" x14ac:dyDescent="0.25">
      <c r="B36" s="35"/>
      <c r="C36" s="78">
        <v>42675</v>
      </c>
      <c r="D36" s="19">
        <v>121.90679761999999</v>
      </c>
      <c r="E36" s="19">
        <v>469.21300632999993</v>
      </c>
      <c r="F36" s="29"/>
      <c r="G36" s="78">
        <v>41609</v>
      </c>
      <c r="H36" s="19">
        <v>88.505546780000003</v>
      </c>
      <c r="I36" s="21">
        <f t="shared" si="0"/>
        <v>0.46579670637364146</v>
      </c>
      <c r="J36" s="19">
        <v>470.82387842000003</v>
      </c>
      <c r="K36" s="21">
        <f t="shared" si="1"/>
        <v>0.12395897187488192</v>
      </c>
      <c r="L36" s="29"/>
      <c r="M36" s="19">
        <v>2240.0819999999999</v>
      </c>
      <c r="N36" s="21">
        <f>+H36/M36</f>
        <v>3.9509958465806169E-2</v>
      </c>
      <c r="O36" s="36"/>
      <c r="P36" s="37"/>
    </row>
    <row r="37" spans="2:16" x14ac:dyDescent="0.25">
      <c r="B37" s="35"/>
      <c r="C37" s="78">
        <v>42644</v>
      </c>
      <c r="D37" s="19">
        <v>120.30306356000001</v>
      </c>
      <c r="E37" s="19">
        <v>469.27841756000004</v>
      </c>
      <c r="F37" s="29"/>
      <c r="G37" s="78">
        <v>41426</v>
      </c>
      <c r="H37" s="19">
        <v>63.592641910000005</v>
      </c>
      <c r="I37" s="21">
        <f t="shared" si="0"/>
        <v>0.12169258874536615</v>
      </c>
      <c r="J37" s="19">
        <v>429.62595109999995</v>
      </c>
      <c r="K37" s="21">
        <f t="shared" si="1"/>
        <v>0.10719272423803505</v>
      </c>
      <c r="L37" s="29"/>
      <c r="M37" s="19"/>
      <c r="N37" s="92"/>
      <c r="O37" s="36"/>
      <c r="P37" s="37"/>
    </row>
    <row r="38" spans="2:16" x14ac:dyDescent="0.25">
      <c r="B38" s="35"/>
      <c r="C38" s="78">
        <v>42614</v>
      </c>
      <c r="D38" s="19">
        <v>118.93888152000002</v>
      </c>
      <c r="E38" s="19">
        <v>461.34834665000005</v>
      </c>
      <c r="F38" s="29"/>
      <c r="G38" s="78">
        <v>41244</v>
      </c>
      <c r="H38" s="19">
        <v>60.380505970000009</v>
      </c>
      <c r="I38" s="21">
        <f t="shared" si="0"/>
        <v>0.17363596874080267</v>
      </c>
      <c r="J38" s="19">
        <v>418.89774467000001</v>
      </c>
      <c r="K38" s="21">
        <f t="shared" si="1"/>
        <v>0.16674149830135043</v>
      </c>
      <c r="L38" s="29"/>
      <c r="M38" s="19">
        <v>1950.1389999999999</v>
      </c>
      <c r="N38" s="21">
        <f>+H38/M38</f>
        <v>3.0962154989977644E-2</v>
      </c>
      <c r="O38" s="36"/>
      <c r="P38" s="37"/>
    </row>
    <row r="39" spans="2:16" x14ac:dyDescent="0.25">
      <c r="B39" s="35"/>
      <c r="C39" s="78">
        <v>42583</v>
      </c>
      <c r="D39" s="19">
        <v>116.24031589000001</v>
      </c>
      <c r="E39" s="19">
        <v>455.41901603000002</v>
      </c>
      <c r="F39" s="29"/>
      <c r="G39" s="78">
        <v>41061</v>
      </c>
      <c r="H39" s="19">
        <v>56.693467129999981</v>
      </c>
      <c r="I39" s="21">
        <f t="shared" si="0"/>
        <v>0.23565183473969609</v>
      </c>
      <c r="J39" s="19">
        <v>388.03176872</v>
      </c>
      <c r="K39" s="21">
        <f t="shared" si="1"/>
        <v>0.22459845848107318</v>
      </c>
      <c r="L39" s="29"/>
      <c r="M39" s="19"/>
      <c r="N39" s="92"/>
      <c r="O39" s="36"/>
      <c r="P39" s="37"/>
    </row>
    <row r="40" spans="2:16" x14ac:dyDescent="0.25">
      <c r="B40" s="35"/>
      <c r="C40" s="78">
        <v>42552</v>
      </c>
      <c r="D40" s="19">
        <v>109.41077729</v>
      </c>
      <c r="E40" s="19">
        <v>445.32308454000002</v>
      </c>
      <c r="F40" s="29"/>
      <c r="G40" s="78">
        <v>40878</v>
      </c>
      <c r="H40" s="19">
        <v>51.447388780000004</v>
      </c>
      <c r="I40" s="21">
        <f>+H40/H42-1</f>
        <v>0.16707725791235539</v>
      </c>
      <c r="J40" s="19">
        <v>359.03218088999995</v>
      </c>
      <c r="K40" s="21">
        <f>+J40/J42-1</f>
        <v>0.15688211805657404</v>
      </c>
      <c r="L40" s="36"/>
      <c r="M40" s="19">
        <v>2454.9989999999998</v>
      </c>
      <c r="N40" s="21">
        <f>+H40/M40</f>
        <v>2.0956175045285155E-2</v>
      </c>
      <c r="O40" s="36"/>
      <c r="P40" s="37"/>
    </row>
    <row r="41" spans="2:16" x14ac:dyDescent="0.25">
      <c r="B41" s="35"/>
      <c r="C41" s="78">
        <v>42522</v>
      </c>
      <c r="D41" s="19">
        <v>111.81695000000001</v>
      </c>
      <c r="E41" s="19">
        <v>447.83553999999998</v>
      </c>
      <c r="F41" s="29"/>
      <c r="G41" s="78">
        <v>40695</v>
      </c>
      <c r="H41" s="19">
        <v>45.881425120000003</v>
      </c>
      <c r="I41" s="21"/>
      <c r="J41" s="19">
        <v>316.86449221999999</v>
      </c>
      <c r="K41" s="21"/>
      <c r="L41" s="36"/>
      <c r="M41" s="19"/>
      <c r="N41" s="92"/>
      <c r="O41" s="36"/>
      <c r="P41" s="37"/>
    </row>
    <row r="42" spans="2:16" x14ac:dyDescent="0.25">
      <c r="B42" s="39"/>
      <c r="C42" s="40"/>
      <c r="D42" s="40"/>
      <c r="E42" s="40"/>
      <c r="F42" s="40"/>
      <c r="G42" s="40"/>
      <c r="H42" s="80">
        <v>44.082247709999997</v>
      </c>
      <c r="I42" s="93">
        <f>+(H30/H40)^(1/5)-1</f>
        <v>0.18811645255995812</v>
      </c>
      <c r="J42" s="80">
        <v>310.34465421000004</v>
      </c>
      <c r="K42" s="40"/>
      <c r="L42" s="40"/>
      <c r="M42" s="40"/>
      <c r="N42" s="40"/>
      <c r="O42" s="40"/>
      <c r="P42" s="41"/>
    </row>
    <row r="44" spans="2:16" x14ac:dyDescent="0.25">
      <c r="B44" s="14" t="s">
        <v>61</v>
      </c>
      <c r="C44" s="33"/>
      <c r="D44" s="15"/>
      <c r="E44" s="15"/>
      <c r="F44" s="15"/>
      <c r="G44" s="15"/>
      <c r="H44" s="15"/>
      <c r="I44" s="15"/>
      <c r="J44" s="15"/>
      <c r="K44" s="15"/>
      <c r="L44" s="33"/>
      <c r="M44" s="33"/>
      <c r="N44" s="33"/>
      <c r="O44" s="33"/>
      <c r="P44" s="34"/>
    </row>
    <row r="45" spans="2:16" x14ac:dyDescent="0.25">
      <c r="B45" s="35"/>
      <c r="C45" s="36"/>
      <c r="D45" s="17"/>
      <c r="E45" s="17"/>
      <c r="F45" s="17"/>
      <c r="G45" s="17"/>
      <c r="H45" s="17"/>
      <c r="I45" s="17"/>
      <c r="J45" s="17"/>
      <c r="K45" s="17"/>
      <c r="L45" s="36"/>
      <c r="M45" s="36"/>
      <c r="N45" s="36"/>
      <c r="O45" s="36"/>
      <c r="P45" s="37"/>
    </row>
    <row r="46" spans="2:16" x14ac:dyDescent="0.25">
      <c r="B46" s="35"/>
      <c r="C46" s="36"/>
      <c r="D46" s="142" t="s">
        <v>30</v>
      </c>
      <c r="E46" s="142"/>
      <c r="F46" s="142"/>
      <c r="G46" s="142"/>
      <c r="H46" s="142"/>
      <c r="I46" s="142"/>
      <c r="J46" s="142"/>
      <c r="K46" s="142"/>
      <c r="L46" s="36"/>
      <c r="M46" s="36"/>
      <c r="N46" s="36"/>
      <c r="O46" s="36"/>
      <c r="P46" s="37"/>
    </row>
    <row r="47" spans="2:16" x14ac:dyDescent="0.25">
      <c r="B47" s="35"/>
      <c r="C47" s="36"/>
      <c r="D47" s="156" t="s">
        <v>59</v>
      </c>
      <c r="E47" s="156"/>
      <c r="F47" s="156"/>
      <c r="G47" s="156"/>
      <c r="H47" s="156"/>
      <c r="I47" s="156"/>
      <c r="J47" s="156"/>
      <c r="K47" s="156"/>
      <c r="L47" s="36"/>
      <c r="M47" s="36"/>
      <c r="N47" s="36"/>
      <c r="O47" s="36"/>
      <c r="P47" s="37"/>
    </row>
    <row r="48" spans="2:16" ht="48" x14ac:dyDescent="0.25">
      <c r="B48" s="35"/>
      <c r="C48" s="36"/>
      <c r="D48" s="148" t="s">
        <v>29</v>
      </c>
      <c r="E48" s="148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21</v>
      </c>
      <c r="L48" s="3"/>
      <c r="M48" s="18" t="s">
        <v>10</v>
      </c>
      <c r="N48" s="36"/>
      <c r="O48" s="36"/>
      <c r="P48" s="37"/>
    </row>
    <row r="49" spans="2:16" x14ac:dyDescent="0.25">
      <c r="B49" s="35"/>
      <c r="C49" s="36"/>
      <c r="D49" s="141" t="s">
        <v>22</v>
      </c>
      <c r="E49" s="141"/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0</v>
      </c>
      <c r="L49" s="3"/>
      <c r="M49" s="21">
        <f>+K49/K$56</f>
        <v>0</v>
      </c>
      <c r="N49" s="36"/>
      <c r="O49" s="36"/>
      <c r="P49" s="37"/>
    </row>
    <row r="50" spans="2:16" x14ac:dyDescent="0.25">
      <c r="B50" s="44"/>
      <c r="C50" s="45"/>
      <c r="D50" s="141" t="s">
        <v>23</v>
      </c>
      <c r="E50" s="141"/>
      <c r="F50" s="19">
        <v>0.36548586999999999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0.36548586999999999</v>
      </c>
      <c r="L50" s="3"/>
      <c r="M50" s="21">
        <f t="shared" ref="M50:M56" si="3">+K50/K$56</f>
        <v>7.2187232440615702E-4</v>
      </c>
      <c r="N50" s="45"/>
      <c r="O50" s="45"/>
      <c r="P50" s="46"/>
    </row>
    <row r="51" spans="2:16" x14ac:dyDescent="0.25">
      <c r="B51" s="35"/>
      <c r="C51" s="29"/>
      <c r="D51" s="141" t="s">
        <v>24</v>
      </c>
      <c r="E51" s="141"/>
      <c r="F51" s="19">
        <v>53.553633260000005</v>
      </c>
      <c r="G51" s="19">
        <v>31.619137099999996</v>
      </c>
      <c r="H51" s="19">
        <v>0</v>
      </c>
      <c r="I51" s="19">
        <v>0</v>
      </c>
      <c r="J51" s="19">
        <v>0.16245852000000002</v>
      </c>
      <c r="K51" s="20">
        <f t="shared" si="2"/>
        <v>85.335228880000003</v>
      </c>
      <c r="L51" s="3"/>
      <c r="M51" s="21">
        <f t="shared" si="3"/>
        <v>0.1685458866722728</v>
      </c>
      <c r="N51" s="29"/>
      <c r="O51" s="29"/>
      <c r="P51" s="37"/>
    </row>
    <row r="52" spans="2:16" x14ac:dyDescent="0.25">
      <c r="B52" s="35"/>
      <c r="C52" s="29"/>
      <c r="D52" s="141" t="s">
        <v>25</v>
      </c>
      <c r="E52" s="141"/>
      <c r="F52" s="19">
        <v>51.247601189999997</v>
      </c>
      <c r="G52" s="19">
        <v>126.99704181</v>
      </c>
      <c r="H52" s="19">
        <v>0</v>
      </c>
      <c r="I52" s="19">
        <v>0</v>
      </c>
      <c r="J52" s="19">
        <v>10.636698860000001</v>
      </c>
      <c r="K52" s="20">
        <f t="shared" si="2"/>
        <v>188.88134185999999</v>
      </c>
      <c r="L52" s="3"/>
      <c r="M52" s="21">
        <f t="shared" si="3"/>
        <v>0.37306014945374544</v>
      </c>
      <c r="N52" s="29"/>
      <c r="O52" s="29"/>
      <c r="P52" s="37"/>
    </row>
    <row r="53" spans="2:16" x14ac:dyDescent="0.25">
      <c r="B53" s="35"/>
      <c r="C53" s="29"/>
      <c r="D53" s="141" t="s">
        <v>26</v>
      </c>
      <c r="E53" s="141"/>
      <c r="F53" s="19">
        <v>6.5746090199999996</v>
      </c>
      <c r="G53" s="19">
        <v>70.648446639999989</v>
      </c>
      <c r="H53" s="19">
        <v>0</v>
      </c>
      <c r="I53" s="19">
        <v>0</v>
      </c>
      <c r="J53" s="19">
        <v>9.2232117900000006</v>
      </c>
      <c r="K53" s="20">
        <f t="shared" si="2"/>
        <v>86.446267449999993</v>
      </c>
      <c r="L53" s="3"/>
      <c r="M53" s="21">
        <f t="shared" si="3"/>
        <v>0.17074030254676553</v>
      </c>
      <c r="N53" s="29"/>
      <c r="O53" s="29"/>
      <c r="P53" s="37"/>
    </row>
    <row r="54" spans="2:16" x14ac:dyDescent="0.25">
      <c r="B54" s="35"/>
      <c r="C54" s="29"/>
      <c r="D54" s="141" t="s">
        <v>27</v>
      </c>
      <c r="E54" s="141"/>
      <c r="F54" s="19">
        <v>59.124117489999996</v>
      </c>
      <c r="G54" s="19">
        <v>48.236657720000004</v>
      </c>
      <c r="H54" s="19">
        <v>0</v>
      </c>
      <c r="I54" s="19">
        <v>0</v>
      </c>
      <c r="J54" s="19">
        <v>23.897803879999998</v>
      </c>
      <c r="K54" s="20">
        <f t="shared" si="2"/>
        <v>131.25857909000001</v>
      </c>
      <c r="L54" s="3"/>
      <c r="M54" s="21">
        <f t="shared" si="3"/>
        <v>0.25924924426202228</v>
      </c>
      <c r="N54" s="29"/>
      <c r="O54" s="29"/>
      <c r="P54" s="37"/>
    </row>
    <row r="55" spans="2:16" x14ac:dyDescent="0.25">
      <c r="B55" s="35"/>
      <c r="C55" s="29"/>
      <c r="D55" s="141" t="s">
        <v>28</v>
      </c>
      <c r="E55" s="141"/>
      <c r="F55" s="19">
        <v>10.26039894</v>
      </c>
      <c r="G55" s="19">
        <v>3.7553467899999995</v>
      </c>
      <c r="H55" s="19">
        <v>0</v>
      </c>
      <c r="I55" s="19">
        <v>0</v>
      </c>
      <c r="J55" s="19">
        <v>0</v>
      </c>
      <c r="K55" s="20">
        <f t="shared" si="2"/>
        <v>14.015745729999999</v>
      </c>
      <c r="L55" s="3"/>
      <c r="M55" s="21">
        <f t="shared" si="3"/>
        <v>2.7682544740787844E-2</v>
      </c>
      <c r="N55" s="29"/>
      <c r="O55" s="29"/>
      <c r="P55" s="37"/>
    </row>
    <row r="56" spans="2:16" x14ac:dyDescent="0.25">
      <c r="B56" s="35"/>
      <c r="C56" s="29"/>
      <c r="D56" s="141" t="s">
        <v>21</v>
      </c>
      <c r="E56" s="141"/>
      <c r="F56" s="20">
        <f t="shared" ref="F56:K56" si="4">SUM(F49:F55)</f>
        <v>181.12584576999998</v>
      </c>
      <c r="G56" s="20">
        <f t="shared" si="4"/>
        <v>281.25663005999996</v>
      </c>
      <c r="H56" s="20">
        <f t="shared" si="4"/>
        <v>0</v>
      </c>
      <c r="I56" s="20">
        <f t="shared" si="4"/>
        <v>0</v>
      </c>
      <c r="J56" s="20">
        <f t="shared" si="4"/>
        <v>43.920173050000002</v>
      </c>
      <c r="K56" s="20">
        <f t="shared" si="4"/>
        <v>506.30264887999999</v>
      </c>
      <c r="L56" s="53"/>
      <c r="M56" s="24">
        <f t="shared" si="3"/>
        <v>1</v>
      </c>
      <c r="N56" s="3"/>
      <c r="O56" s="29"/>
      <c r="P56" s="37"/>
    </row>
    <row r="57" spans="2:16" x14ac:dyDescent="0.25">
      <c r="B57" s="35"/>
      <c r="C57" s="29"/>
      <c r="D57" s="3"/>
      <c r="E57" s="17"/>
      <c r="F57" s="62"/>
      <c r="G57" s="17"/>
      <c r="H57" s="17"/>
      <c r="I57" s="3"/>
      <c r="J57" s="3"/>
      <c r="K57" s="3"/>
      <c r="L57" s="3"/>
      <c r="M57" s="3"/>
      <c r="N57" s="3"/>
      <c r="O57" s="29"/>
      <c r="P57" s="37"/>
    </row>
    <row r="58" spans="2:16" x14ac:dyDescent="0.25">
      <c r="B58" s="35"/>
      <c r="C58" s="29"/>
      <c r="D58" s="3"/>
      <c r="E58" s="17"/>
      <c r="F58" s="62"/>
      <c r="G58" s="17"/>
      <c r="H58" s="17"/>
      <c r="I58" s="3"/>
      <c r="J58" s="3"/>
      <c r="K58" s="3"/>
      <c r="L58" s="3"/>
      <c r="M58" s="3"/>
      <c r="N58" s="3"/>
      <c r="O58" s="29"/>
      <c r="P58" s="37"/>
    </row>
    <row r="59" spans="2:16" x14ac:dyDescent="0.25">
      <c r="B59" s="35"/>
      <c r="C59" s="29"/>
      <c r="D59" s="142" t="s">
        <v>31</v>
      </c>
      <c r="E59" s="142"/>
      <c r="F59" s="142"/>
      <c r="G59" s="142"/>
      <c r="H59" s="142"/>
      <c r="I59" s="142"/>
      <c r="J59" s="142"/>
      <c r="K59" s="142"/>
      <c r="L59" s="142"/>
      <c r="M59" s="142"/>
      <c r="N59" s="3"/>
      <c r="O59" s="29"/>
      <c r="P59" s="37"/>
    </row>
    <row r="60" spans="2:16" x14ac:dyDescent="0.25">
      <c r="B60" s="35"/>
      <c r="C60" s="29"/>
      <c r="D60" s="143" t="s">
        <v>59</v>
      </c>
      <c r="E60" s="143"/>
      <c r="F60" s="143"/>
      <c r="G60" s="143"/>
      <c r="H60" s="143"/>
      <c r="I60" s="143"/>
      <c r="J60" s="143"/>
      <c r="K60" s="143"/>
      <c r="L60" s="143"/>
      <c r="M60" s="143"/>
      <c r="N60" s="3"/>
      <c r="O60" s="29"/>
      <c r="P60" s="37"/>
    </row>
    <row r="61" spans="2:16" x14ac:dyDescent="0.25">
      <c r="B61" s="35"/>
      <c r="C61" s="29"/>
      <c r="D61" s="148"/>
      <c r="E61" s="14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41</v>
      </c>
      <c r="M61" s="27" t="s">
        <v>42</v>
      </c>
      <c r="N61" s="3"/>
      <c r="O61" s="29"/>
      <c r="P61" s="37"/>
    </row>
    <row r="62" spans="2:16" x14ac:dyDescent="0.25">
      <c r="B62" s="35"/>
      <c r="C62" s="29"/>
      <c r="D62" s="147" t="s">
        <v>22</v>
      </c>
      <c r="E62" s="147"/>
      <c r="F62" s="19">
        <v>0</v>
      </c>
      <c r="G62" s="19">
        <v>0</v>
      </c>
      <c r="H62" s="19">
        <v>2.1799999999999999E-6</v>
      </c>
      <c r="I62" s="19">
        <v>1.5999999999999999E-5</v>
      </c>
      <c r="J62" s="19">
        <v>0.19664000000000001</v>
      </c>
      <c r="K62" s="19">
        <v>0</v>
      </c>
      <c r="L62" s="58">
        <f>+IFERROR(K62/J62-1,0)</f>
        <v>-1</v>
      </c>
      <c r="M62" s="59">
        <f>+K62-J62</f>
        <v>-0.19664000000000001</v>
      </c>
      <c r="N62" s="3"/>
      <c r="O62" s="29"/>
      <c r="P62" s="37"/>
    </row>
    <row r="63" spans="2:16" x14ac:dyDescent="0.25">
      <c r="B63" s="35"/>
      <c r="C63" s="29"/>
      <c r="D63" s="141" t="s">
        <v>23</v>
      </c>
      <c r="E63" s="141"/>
      <c r="F63" s="19">
        <v>8.540797E-2</v>
      </c>
      <c r="G63" s="19">
        <v>0.70185529000000002</v>
      </c>
      <c r="H63" s="19">
        <v>1.64364778</v>
      </c>
      <c r="I63" s="19">
        <v>1.71282625</v>
      </c>
      <c r="J63" s="19">
        <v>1.4641900000000001</v>
      </c>
      <c r="K63" s="19">
        <v>0.36548586999999999</v>
      </c>
      <c r="L63" s="58">
        <f t="shared" ref="L63:L69" si="5">+IFERROR(K63/J63-1,0)</f>
        <v>-0.75038357726797755</v>
      </c>
      <c r="M63" s="59">
        <f t="shared" ref="M63:M69" si="6">+K63-J63</f>
        <v>-1.0987041300000002</v>
      </c>
      <c r="N63" s="3"/>
      <c r="O63" s="29"/>
      <c r="P63" s="37"/>
    </row>
    <row r="64" spans="2:16" x14ac:dyDescent="0.25">
      <c r="B64" s="35"/>
      <c r="C64" s="29"/>
      <c r="D64" s="141" t="s">
        <v>24</v>
      </c>
      <c r="E64" s="141"/>
      <c r="F64" s="19">
        <v>29.850524159999996</v>
      </c>
      <c r="G64" s="19">
        <v>43.755146690000004</v>
      </c>
      <c r="H64" s="19">
        <v>55.360483640000005</v>
      </c>
      <c r="I64" s="19">
        <v>63.695111320000002</v>
      </c>
      <c r="J64" s="19">
        <v>72.987740000000002</v>
      </c>
      <c r="K64" s="19">
        <v>85.335228880000003</v>
      </c>
      <c r="L64" s="58">
        <f t="shared" si="5"/>
        <v>0.16917209492991558</v>
      </c>
      <c r="M64" s="59">
        <f t="shared" si="6"/>
        <v>12.34748888</v>
      </c>
      <c r="N64" s="3"/>
      <c r="O64" s="29"/>
      <c r="P64" s="37"/>
    </row>
    <row r="65" spans="2:16" x14ac:dyDescent="0.25">
      <c r="B65" s="35"/>
      <c r="C65" s="29"/>
      <c r="D65" s="141" t="s">
        <v>25</v>
      </c>
      <c r="E65" s="141"/>
      <c r="F65" s="19">
        <v>191.41602327000001</v>
      </c>
      <c r="G65" s="19">
        <v>211.70897210999999</v>
      </c>
      <c r="H65" s="19">
        <v>208.40975760000001</v>
      </c>
      <c r="I65" s="19">
        <v>177.64468444999997</v>
      </c>
      <c r="J65" s="19">
        <v>172.61174</v>
      </c>
      <c r="K65" s="19">
        <v>188.88134185999999</v>
      </c>
      <c r="L65" s="58">
        <f t="shared" si="5"/>
        <v>9.4255476829096407E-2</v>
      </c>
      <c r="M65" s="59">
        <f t="shared" si="6"/>
        <v>16.269601859999995</v>
      </c>
      <c r="N65" s="3"/>
      <c r="O65" s="29"/>
      <c r="P65" s="37"/>
    </row>
    <row r="66" spans="2:16" x14ac:dyDescent="0.25">
      <c r="B66" s="35"/>
      <c r="C66" s="29"/>
      <c r="D66" s="141" t="s">
        <v>26</v>
      </c>
      <c r="E66" s="141"/>
      <c r="F66" s="19">
        <v>101.32138344000001</v>
      </c>
      <c r="G66" s="19">
        <v>102.75271333999999</v>
      </c>
      <c r="H66" s="19">
        <v>90.224063229999999</v>
      </c>
      <c r="I66" s="19">
        <v>75.822388970000006</v>
      </c>
      <c r="J66" s="19">
        <v>75.453810000000004</v>
      </c>
      <c r="K66" s="19">
        <v>86.446267449999993</v>
      </c>
      <c r="L66" s="58">
        <f t="shared" si="5"/>
        <v>0.14568459101004949</v>
      </c>
      <c r="M66" s="59">
        <f t="shared" si="6"/>
        <v>10.992457449999989</v>
      </c>
      <c r="N66" s="3"/>
      <c r="O66" s="29"/>
      <c r="P66" s="37"/>
    </row>
    <row r="67" spans="2:16" x14ac:dyDescent="0.25">
      <c r="B67" s="35"/>
      <c r="C67" s="29"/>
      <c r="D67" s="141" t="s">
        <v>27</v>
      </c>
      <c r="E67" s="141"/>
      <c r="F67" s="19">
        <v>56.693467129999981</v>
      </c>
      <c r="G67" s="19">
        <v>63.592641910000005</v>
      </c>
      <c r="H67" s="19">
        <v>91.124976360000005</v>
      </c>
      <c r="I67" s="19">
        <v>98.348941010000004</v>
      </c>
      <c r="J67" s="19">
        <v>111.81695000000001</v>
      </c>
      <c r="K67" s="19">
        <v>131.25857909000001</v>
      </c>
      <c r="L67" s="58">
        <f t="shared" si="5"/>
        <v>0.17387014303287662</v>
      </c>
      <c r="M67" s="59">
        <f t="shared" si="6"/>
        <v>19.441629090000006</v>
      </c>
      <c r="N67" s="3"/>
      <c r="O67" s="29"/>
      <c r="P67" s="37"/>
    </row>
    <row r="68" spans="2:16" x14ac:dyDescent="0.25">
      <c r="B68" s="35"/>
      <c r="C68" s="29"/>
      <c r="D68" s="141" t="s">
        <v>28</v>
      </c>
      <c r="E68" s="141"/>
      <c r="F68" s="19">
        <v>8.664962749999999</v>
      </c>
      <c r="G68" s="19">
        <v>7.1146217600000004</v>
      </c>
      <c r="H68" s="19">
        <v>11.372060570000002</v>
      </c>
      <c r="I68" s="19">
        <v>11.921970890000001</v>
      </c>
      <c r="J68" s="19">
        <v>13.304470000000002</v>
      </c>
      <c r="K68" s="19">
        <v>14.015745729999999</v>
      </c>
      <c r="L68" s="58">
        <f t="shared" si="5"/>
        <v>5.3461410338029092E-2</v>
      </c>
      <c r="M68" s="59">
        <f t="shared" si="6"/>
        <v>0.711275729999997</v>
      </c>
      <c r="N68" s="3"/>
      <c r="O68" s="29"/>
      <c r="P68" s="37"/>
    </row>
    <row r="69" spans="2:16" x14ac:dyDescent="0.25">
      <c r="B69" s="35"/>
      <c r="C69" s="29"/>
      <c r="D69" s="141" t="s">
        <v>21</v>
      </c>
      <c r="E69" s="141"/>
      <c r="F69" s="19">
        <f t="shared" ref="F69:J69" si="7">SUM(F62:F68)</f>
        <v>388.03176872</v>
      </c>
      <c r="G69" s="19">
        <f t="shared" si="7"/>
        <v>429.62595109999995</v>
      </c>
      <c r="H69" s="19">
        <f t="shared" si="7"/>
        <v>458.13499136000007</v>
      </c>
      <c r="I69" s="19">
        <f t="shared" si="7"/>
        <v>429.14593889000002</v>
      </c>
      <c r="J69" s="19">
        <f t="shared" si="7"/>
        <v>447.83553999999998</v>
      </c>
      <c r="K69" s="19">
        <f>SUM(K62:K68)</f>
        <v>506.30264887999999</v>
      </c>
      <c r="L69" s="58">
        <f t="shared" si="5"/>
        <v>0.13055486592243226</v>
      </c>
      <c r="M69" s="59">
        <f t="shared" si="6"/>
        <v>58.467108880000012</v>
      </c>
      <c r="N69" s="3"/>
      <c r="O69" s="29"/>
      <c r="P69" s="37"/>
    </row>
    <row r="70" spans="2:16" x14ac:dyDescent="0.25">
      <c r="B70" s="35"/>
      <c r="C70" s="36"/>
      <c r="D70" s="144" t="s">
        <v>38</v>
      </c>
      <c r="E70" s="144"/>
      <c r="F70" s="144"/>
      <c r="G70" s="144"/>
      <c r="H70" s="144"/>
      <c r="I70" s="144"/>
      <c r="J70" s="144"/>
      <c r="K70" s="144"/>
      <c r="L70" s="144"/>
      <c r="M70" s="144"/>
      <c r="N70" s="17"/>
      <c r="O70" s="36"/>
      <c r="P70" s="37"/>
    </row>
    <row r="71" spans="2:16" x14ac:dyDescent="0.25">
      <c r="B71" s="35"/>
      <c r="C71" s="3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6"/>
      <c r="P71" s="37"/>
    </row>
    <row r="72" spans="2:16" x14ac:dyDescent="0.25">
      <c r="B72" s="35"/>
      <c r="C72" s="36"/>
      <c r="D72" s="142" t="s">
        <v>60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7"/>
      <c r="O72" s="36"/>
      <c r="P72" s="37"/>
    </row>
    <row r="73" spans="2:16" x14ac:dyDescent="0.25">
      <c r="B73" s="35"/>
      <c r="C73" s="36"/>
      <c r="D73" s="143" t="s">
        <v>59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7"/>
      <c r="O73" s="36"/>
      <c r="P73" s="37"/>
    </row>
    <row r="74" spans="2:16" x14ac:dyDescent="0.25">
      <c r="B74" s="35"/>
      <c r="C74" s="36"/>
      <c r="D74" s="148"/>
      <c r="E74" s="14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41</v>
      </c>
      <c r="M74" s="27" t="s">
        <v>42</v>
      </c>
      <c r="N74" s="17"/>
      <c r="O74" s="36"/>
      <c r="P74" s="37"/>
    </row>
    <row r="75" spans="2:16" x14ac:dyDescent="0.25">
      <c r="B75" s="35"/>
      <c r="C75" s="36"/>
      <c r="D75" s="52" t="s">
        <v>13</v>
      </c>
      <c r="E75" s="61"/>
      <c r="F75" s="19">
        <v>12.505685189999999</v>
      </c>
      <c r="G75" s="19">
        <v>14.768611400000001</v>
      </c>
      <c r="H75" s="19">
        <v>37.7073064</v>
      </c>
      <c r="I75" s="19">
        <v>43.910610569999996</v>
      </c>
      <c r="J75" s="19">
        <v>50.679880000000011</v>
      </c>
      <c r="K75" s="19">
        <v>59.124117489999996</v>
      </c>
      <c r="L75" s="58">
        <f>+IFERROR(K75/J75-1,0)</f>
        <v>0.16661912952437907</v>
      </c>
      <c r="M75" s="59">
        <f>+K75-J75</f>
        <v>8.4442374899999848</v>
      </c>
      <c r="N75" s="17"/>
      <c r="O75" s="36"/>
      <c r="P75" s="37"/>
    </row>
    <row r="76" spans="2:16" x14ac:dyDescent="0.25">
      <c r="B76" s="35"/>
      <c r="C76" s="36"/>
      <c r="D76" s="52" t="s">
        <v>15</v>
      </c>
      <c r="E76" s="61"/>
      <c r="F76" s="19">
        <v>37.03385441999999</v>
      </c>
      <c r="G76" s="19">
        <v>39.442601890000006</v>
      </c>
      <c r="H76" s="19">
        <v>38.568235650000005</v>
      </c>
      <c r="I76" s="19">
        <v>36.264130049999999</v>
      </c>
      <c r="J76" s="19">
        <v>39.231029999999997</v>
      </c>
      <c r="K76" s="19">
        <v>48.236657720000004</v>
      </c>
      <c r="L76" s="58">
        <f t="shared" ref="L76:L80" si="8">+IFERROR(K76/J76-1,0)</f>
        <v>0.22955369053527286</v>
      </c>
      <c r="M76" s="59">
        <f t="shared" ref="M76:M80" si="9">+K76-J76</f>
        <v>9.0056277200000068</v>
      </c>
      <c r="N76" s="17"/>
      <c r="O76" s="36"/>
      <c r="P76" s="37"/>
    </row>
    <row r="77" spans="2:16" x14ac:dyDescent="0.25">
      <c r="B77" s="35"/>
      <c r="C77" s="36"/>
      <c r="D77" s="52" t="s">
        <v>16</v>
      </c>
      <c r="E77" s="61"/>
      <c r="F77" s="19">
        <v>8.6964799999999995E-3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58">
        <f t="shared" si="8"/>
        <v>0</v>
      </c>
      <c r="M77" s="59">
        <f t="shared" si="9"/>
        <v>0</v>
      </c>
      <c r="N77" s="17"/>
      <c r="O77" s="36"/>
      <c r="P77" s="37"/>
    </row>
    <row r="78" spans="2:16" x14ac:dyDescent="0.25">
      <c r="B78" s="35"/>
      <c r="C78" s="36"/>
      <c r="D78" s="52" t="s">
        <v>17</v>
      </c>
      <c r="E78" s="61"/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58">
        <f t="shared" si="8"/>
        <v>0</v>
      </c>
      <c r="M78" s="59">
        <f t="shared" si="9"/>
        <v>0</v>
      </c>
      <c r="N78" s="17"/>
      <c r="O78" s="36"/>
      <c r="P78" s="37"/>
    </row>
    <row r="79" spans="2:16" x14ac:dyDescent="0.25">
      <c r="B79" s="35"/>
      <c r="C79" s="36"/>
      <c r="D79" s="52" t="s">
        <v>14</v>
      </c>
      <c r="E79" s="61"/>
      <c r="F79" s="19">
        <v>7.1452310399999996</v>
      </c>
      <c r="G79" s="19">
        <v>9.3814286200000012</v>
      </c>
      <c r="H79" s="19">
        <v>14.849434310000001</v>
      </c>
      <c r="I79" s="19">
        <v>18.174200389999999</v>
      </c>
      <c r="J79" s="19">
        <v>21.906040000000001</v>
      </c>
      <c r="K79" s="19">
        <v>23.897803879999998</v>
      </c>
      <c r="L79" s="58">
        <f t="shared" si="8"/>
        <v>9.0923045881409648E-2</v>
      </c>
      <c r="M79" s="59">
        <f t="shared" si="9"/>
        <v>1.991763879999997</v>
      </c>
      <c r="N79" s="17"/>
      <c r="O79" s="36"/>
      <c r="P79" s="37"/>
    </row>
    <row r="80" spans="2:16" x14ac:dyDescent="0.25">
      <c r="B80" s="35"/>
      <c r="C80" s="36"/>
      <c r="D80" s="52" t="s">
        <v>21</v>
      </c>
      <c r="E80" s="61"/>
      <c r="F80" s="19">
        <f t="shared" ref="F80:J80" si="10">SUM(F75:F79)</f>
        <v>56.693467129999988</v>
      </c>
      <c r="G80" s="19">
        <f t="shared" si="10"/>
        <v>63.592641910000005</v>
      </c>
      <c r="H80" s="19">
        <f t="shared" si="10"/>
        <v>91.124976360000019</v>
      </c>
      <c r="I80" s="19">
        <f t="shared" si="10"/>
        <v>98.34894100999999</v>
      </c>
      <c r="J80" s="19">
        <f t="shared" si="10"/>
        <v>111.81695000000001</v>
      </c>
      <c r="K80" s="19">
        <f>SUM(K75:K79)</f>
        <v>131.25857909000001</v>
      </c>
      <c r="L80" s="58">
        <f t="shared" si="8"/>
        <v>0.17387014303287662</v>
      </c>
      <c r="M80" s="59">
        <f t="shared" si="9"/>
        <v>19.441629090000006</v>
      </c>
      <c r="N80" s="17"/>
      <c r="O80" s="36"/>
      <c r="P80" s="37"/>
    </row>
    <row r="81" spans="2:16" x14ac:dyDescent="0.25">
      <c r="B81" s="35"/>
      <c r="C81" s="36"/>
      <c r="D81" s="144" t="s">
        <v>38</v>
      </c>
      <c r="E81" s="144"/>
      <c r="F81" s="144"/>
      <c r="G81" s="144"/>
      <c r="H81" s="144"/>
      <c r="I81" s="144"/>
      <c r="J81" s="144"/>
      <c r="K81" s="144"/>
      <c r="L81" s="144"/>
      <c r="M81" s="144"/>
      <c r="N81" s="17"/>
      <c r="O81" s="36"/>
      <c r="P81" s="37"/>
    </row>
    <row r="82" spans="2:16" x14ac:dyDescent="0.25">
      <c r="B82" s="35"/>
      <c r="C82" s="3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36"/>
      <c r="P82" s="37"/>
    </row>
    <row r="83" spans="2:16" x14ac:dyDescent="0.25">
      <c r="B83" s="35"/>
      <c r="C83" s="36"/>
      <c r="D83" s="17"/>
      <c r="E83" s="17"/>
      <c r="F83" s="17"/>
      <c r="G83" s="17"/>
      <c r="H83" s="17"/>
      <c r="I83" s="3"/>
      <c r="J83" s="3"/>
      <c r="K83" s="3"/>
      <c r="L83" s="3"/>
      <c r="M83" s="3"/>
      <c r="N83" s="3"/>
      <c r="O83" s="36"/>
      <c r="P83" s="37"/>
    </row>
    <row r="84" spans="2:16" x14ac:dyDescent="0.25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6" spans="2:16" x14ac:dyDescent="0.25">
      <c r="B86" s="14" t="s">
        <v>39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81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58" t="s">
        <v>32</v>
      </c>
      <c r="F88" s="158"/>
      <c r="G88" s="158"/>
      <c r="H88" s="158"/>
      <c r="I88" s="158"/>
      <c r="J88" s="158"/>
      <c r="K88" s="158"/>
      <c r="L88" s="158"/>
      <c r="M88" s="158"/>
      <c r="N88" s="17"/>
      <c r="O88" s="17"/>
      <c r="P88" s="11"/>
    </row>
    <row r="89" spans="2:16" x14ac:dyDescent="0.25">
      <c r="B89" s="16"/>
      <c r="C89" s="17"/>
      <c r="D89" s="17"/>
      <c r="E89" s="161" t="s">
        <v>43</v>
      </c>
      <c r="F89" s="161"/>
      <c r="G89" s="161"/>
      <c r="H89" s="161"/>
      <c r="I89" s="161"/>
      <c r="J89" s="161"/>
      <c r="K89" s="161"/>
      <c r="L89" s="161"/>
      <c r="M89" s="161"/>
      <c r="N89" s="17"/>
      <c r="O89" s="17"/>
      <c r="P89" s="11"/>
    </row>
    <row r="90" spans="2:16" ht="24" x14ac:dyDescent="0.25">
      <c r="B90" s="16"/>
      <c r="C90" s="17"/>
      <c r="D90" s="17"/>
      <c r="E90" s="97" t="s">
        <v>40</v>
      </c>
      <c r="F90" s="97" t="s">
        <v>13</v>
      </c>
      <c r="G90" s="97" t="s">
        <v>33</v>
      </c>
      <c r="H90" s="97" t="s">
        <v>34</v>
      </c>
      <c r="I90" s="97" t="s">
        <v>35</v>
      </c>
      <c r="J90" s="97" t="s">
        <v>17</v>
      </c>
      <c r="K90" s="97" t="s">
        <v>36</v>
      </c>
      <c r="L90" s="97" t="s">
        <v>37</v>
      </c>
      <c r="M90" s="97" t="s">
        <v>1</v>
      </c>
      <c r="N90" s="17"/>
      <c r="O90" s="17"/>
      <c r="P90" s="11"/>
    </row>
    <row r="91" spans="2:16" x14ac:dyDescent="0.25">
      <c r="B91" s="16"/>
      <c r="C91" s="17"/>
      <c r="D91" s="17"/>
      <c r="E91" s="95">
        <v>2012</v>
      </c>
      <c r="F91" s="96">
        <v>4.922125347349611E-2</v>
      </c>
      <c r="G91" s="96">
        <v>1.0896482086690897E-2</v>
      </c>
      <c r="H91" s="96">
        <v>8.2903931162909797E-2</v>
      </c>
      <c r="I91" s="96">
        <v>2.2692971020263505E-2</v>
      </c>
      <c r="J91" s="96">
        <v>0</v>
      </c>
      <c r="K91" s="96">
        <v>1.0099038652271465E-2</v>
      </c>
      <c r="L91" s="96">
        <v>0</v>
      </c>
      <c r="M91" s="96">
        <v>6.9070702937765169E-2</v>
      </c>
      <c r="N91" s="17"/>
      <c r="O91" s="17"/>
      <c r="P91" s="11"/>
    </row>
    <row r="92" spans="2:16" x14ac:dyDescent="0.25">
      <c r="B92" s="16"/>
      <c r="C92" s="17"/>
      <c r="D92" s="17"/>
      <c r="E92" s="95">
        <v>2013</v>
      </c>
      <c r="F92" s="96">
        <v>7.773761605959699E-2</v>
      </c>
      <c r="G92" s="96">
        <v>1.9362459175532951E-2</v>
      </c>
      <c r="H92" s="96">
        <v>8.8593888135036949E-2</v>
      </c>
      <c r="I92" s="96">
        <v>0</v>
      </c>
      <c r="J92" s="96">
        <v>0</v>
      </c>
      <c r="K92" s="96">
        <v>2.1522709945143475E-2</v>
      </c>
      <c r="L92" s="96">
        <v>0</v>
      </c>
      <c r="M92" s="96">
        <v>7.9873596756539766E-2</v>
      </c>
      <c r="N92" s="17"/>
      <c r="O92" s="17"/>
      <c r="P92" s="11"/>
    </row>
    <row r="93" spans="2:16" x14ac:dyDescent="0.25">
      <c r="B93" s="16"/>
      <c r="C93" s="17"/>
      <c r="D93" s="17"/>
      <c r="E93" s="95">
        <v>2014</v>
      </c>
      <c r="F93" s="96">
        <v>7.7286463074370385E-2</v>
      </c>
      <c r="G93" s="96">
        <v>6.9245981547177968E-2</v>
      </c>
      <c r="H93" s="96">
        <v>0.10564713932494213</v>
      </c>
      <c r="I93" s="96">
        <v>0</v>
      </c>
      <c r="J93" s="96">
        <v>0</v>
      </c>
      <c r="K93" s="96">
        <v>1.3793001591827239E-2</v>
      </c>
      <c r="L93" s="96">
        <v>0</v>
      </c>
      <c r="M93" s="96">
        <v>9.1509487298636269E-2</v>
      </c>
      <c r="N93" s="17"/>
      <c r="O93" s="17"/>
      <c r="P93" s="11"/>
    </row>
    <row r="94" spans="2:16" x14ac:dyDescent="0.25">
      <c r="B94" s="16"/>
      <c r="C94" s="17"/>
      <c r="D94" s="17"/>
      <c r="E94" s="95">
        <v>2015</v>
      </c>
      <c r="F94" s="96">
        <v>0.10280262763128482</v>
      </c>
      <c r="G94" s="96">
        <v>7.9584642813481446E-2</v>
      </c>
      <c r="H94" s="96">
        <v>0.10260044355527834</v>
      </c>
      <c r="I94" s="96">
        <v>0</v>
      </c>
      <c r="J94" s="96">
        <v>0</v>
      </c>
      <c r="K94" s="96">
        <v>1.974142403186362E-2</v>
      </c>
      <c r="L94" s="96">
        <v>0.12851066305873221</v>
      </c>
      <c r="M94" s="96">
        <v>9.7223469499526496E-2</v>
      </c>
      <c r="N94" s="17"/>
      <c r="O94" s="17"/>
      <c r="P94" s="11"/>
    </row>
    <row r="95" spans="2:16" x14ac:dyDescent="0.25">
      <c r="B95" s="16"/>
      <c r="C95" s="17"/>
      <c r="D95" s="17"/>
      <c r="E95" s="95">
        <v>2016</v>
      </c>
      <c r="F95" s="96">
        <v>9.6154466697421781E-2</v>
      </c>
      <c r="G95" s="96">
        <v>6.7824067404543636E-2</v>
      </c>
      <c r="H95" s="96">
        <v>8.4685602216583417E-2</v>
      </c>
      <c r="I95" s="96">
        <v>0</v>
      </c>
      <c r="J95" s="96">
        <v>0</v>
      </c>
      <c r="K95" s="96">
        <v>1.8702269744714749E-2</v>
      </c>
      <c r="L95" s="96">
        <v>0.11440565911392596</v>
      </c>
      <c r="M95" s="96">
        <v>8.4516214667663334E-2</v>
      </c>
      <c r="N95" s="17"/>
      <c r="O95" s="17"/>
      <c r="P95" s="11"/>
    </row>
    <row r="96" spans="2:16" x14ac:dyDescent="0.25">
      <c r="B96" s="16"/>
      <c r="C96" s="17"/>
      <c r="D96" s="17"/>
      <c r="E96" s="95">
        <v>2017</v>
      </c>
      <c r="F96" s="96">
        <v>8.1551352084543532E-2</v>
      </c>
      <c r="G96" s="96">
        <v>4.8894624061596198E-2</v>
      </c>
      <c r="H96" s="96">
        <v>6.1525209401493884E-2</v>
      </c>
      <c r="I96" s="96">
        <v>0</v>
      </c>
      <c r="J96" s="96">
        <v>0</v>
      </c>
      <c r="K96" s="96">
        <v>2.5721623561224718E-2</v>
      </c>
      <c r="L96" s="96">
        <v>0.11416824531641051</v>
      </c>
      <c r="M96" s="96">
        <v>6.5711742942420423E-2</v>
      </c>
      <c r="N96" s="17"/>
      <c r="O96" s="17"/>
      <c r="P96" s="11"/>
    </row>
    <row r="97" spans="2:16" x14ac:dyDescent="0.25">
      <c r="B97" s="16"/>
      <c r="C97" s="17"/>
      <c r="D97" s="17"/>
      <c r="E97" s="157" t="s">
        <v>38</v>
      </c>
      <c r="F97" s="157"/>
      <c r="G97" s="157"/>
      <c r="H97" s="157"/>
      <c r="I97" s="157"/>
      <c r="J97" s="157"/>
      <c r="K97" s="157"/>
      <c r="L97" s="157"/>
      <c r="M97" s="15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5"/>
    </row>
  </sheetData>
  <sortState ref="H35:I47">
    <sortCondition descending="1" ref="H35:H47"/>
  </sortState>
  <mergeCells count="39">
    <mergeCell ref="G14:H16"/>
    <mergeCell ref="B1:P2"/>
    <mergeCell ref="C8:G9"/>
    <mergeCell ref="J8:M9"/>
    <mergeCell ref="G10:H12"/>
    <mergeCell ref="M10:N12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70:M70"/>
    <mergeCell ref="D67:E67"/>
    <mergeCell ref="D68:E68"/>
    <mergeCell ref="D69:E69"/>
    <mergeCell ref="D72:M72"/>
    <mergeCell ref="D74:E74"/>
    <mergeCell ref="D73:M73"/>
    <mergeCell ref="E97:M97"/>
    <mergeCell ref="E88:M88"/>
    <mergeCell ref="E89:M89"/>
    <mergeCell ref="D81:M8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99"/>
  <sheetViews>
    <sheetView zoomScaleNormal="100"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62" t="s">
        <v>105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6" ht="15" customHeight="1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Junio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1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53" t="s">
        <v>8</v>
      </c>
      <c r="D8" s="153"/>
      <c r="E8" s="153"/>
      <c r="F8" s="153"/>
      <c r="G8" s="153"/>
      <c r="H8" s="3"/>
      <c r="I8" s="3"/>
      <c r="J8" s="153" t="s">
        <v>11</v>
      </c>
      <c r="K8" s="153"/>
      <c r="L8" s="153"/>
      <c r="M8" s="153"/>
      <c r="N8" s="79"/>
      <c r="O8" s="3"/>
      <c r="P8" s="11"/>
    </row>
    <row r="9" spans="2:16" x14ac:dyDescent="0.25">
      <c r="B9" s="16"/>
      <c r="C9" s="153"/>
      <c r="D9" s="153"/>
      <c r="E9" s="153"/>
      <c r="F9" s="153"/>
      <c r="G9" s="153"/>
      <c r="H9" s="3"/>
      <c r="I9" s="3"/>
      <c r="J9" s="153"/>
      <c r="K9" s="153"/>
      <c r="L9" s="153"/>
      <c r="M9" s="153"/>
      <c r="N9" s="79"/>
      <c r="O9" s="3"/>
      <c r="P9" s="11"/>
    </row>
    <row r="10" spans="2:16" x14ac:dyDescent="0.25">
      <c r="B10" s="16"/>
      <c r="C10" s="3"/>
      <c r="D10" s="70" t="s">
        <v>2</v>
      </c>
      <c r="E10" s="70" t="s">
        <v>4</v>
      </c>
      <c r="F10" s="82" t="s">
        <v>5</v>
      </c>
      <c r="G10" s="154" t="s">
        <v>81</v>
      </c>
      <c r="H10" s="155"/>
      <c r="I10" s="83"/>
      <c r="J10" s="3"/>
      <c r="K10" s="70" t="s">
        <v>2</v>
      </c>
      <c r="L10" s="70" t="s">
        <v>10</v>
      </c>
      <c r="M10" s="154" t="s">
        <v>82</v>
      </c>
      <c r="N10" s="155"/>
      <c r="O10" s="3"/>
      <c r="P10" s="11"/>
    </row>
    <row r="11" spans="2:16" x14ac:dyDescent="0.25">
      <c r="B11" s="16"/>
      <c r="C11" s="3"/>
      <c r="D11" s="84">
        <v>2007</v>
      </c>
      <c r="E11" s="85">
        <v>5.193244702661759E-2</v>
      </c>
      <c r="F11" s="85">
        <v>5.0437413061620438E-2</v>
      </c>
      <c r="G11" s="154"/>
      <c r="H11" s="155"/>
      <c r="I11" s="83"/>
      <c r="J11" s="3"/>
      <c r="K11" s="84">
        <v>2007</v>
      </c>
      <c r="L11" s="85">
        <v>0.1734</v>
      </c>
      <c r="M11" s="154"/>
      <c r="N11" s="155"/>
      <c r="O11" s="3"/>
      <c r="P11" s="11"/>
    </row>
    <row r="12" spans="2:16" x14ac:dyDescent="0.25">
      <c r="B12" s="16"/>
      <c r="C12" s="3"/>
      <c r="D12" s="84">
        <v>2008</v>
      </c>
      <c r="E12" s="85">
        <v>4.9883381279647684E-2</v>
      </c>
      <c r="F12" s="85">
        <v>6.2806662670433347E-2</v>
      </c>
      <c r="G12" s="154"/>
      <c r="H12" s="155"/>
      <c r="I12" s="83"/>
      <c r="J12" s="3"/>
      <c r="K12" s="84">
        <v>2008</v>
      </c>
      <c r="L12" s="85">
        <v>0.19089999999999999</v>
      </c>
      <c r="M12" s="154"/>
      <c r="N12" s="155"/>
      <c r="O12" s="3"/>
      <c r="P12" s="11"/>
    </row>
    <row r="13" spans="2:16" x14ac:dyDescent="0.25">
      <c r="B13" s="16"/>
      <c r="C13" s="3"/>
      <c r="D13" s="84">
        <v>2009</v>
      </c>
      <c r="E13" s="85">
        <v>6.5815072362449614E-2</v>
      </c>
      <c r="F13" s="85">
        <v>6.6026492659553501E-2</v>
      </c>
      <c r="G13" s="86"/>
      <c r="H13" s="87"/>
      <c r="I13" s="83"/>
      <c r="J13" s="3"/>
      <c r="K13" s="84">
        <v>2009</v>
      </c>
      <c r="L13" s="85">
        <v>0.22920000000000001</v>
      </c>
      <c r="M13" s="3"/>
      <c r="N13" s="3"/>
      <c r="O13" s="3"/>
      <c r="P13" s="11"/>
    </row>
    <row r="14" spans="2:16" x14ac:dyDescent="0.25">
      <c r="B14" s="16"/>
      <c r="C14" s="3"/>
      <c r="D14" s="84">
        <v>2010</v>
      </c>
      <c r="E14" s="85">
        <v>4.7927399981166248E-2</v>
      </c>
      <c r="F14" s="85">
        <v>5.5857293509326979E-2</v>
      </c>
      <c r="G14" s="154" t="s">
        <v>83</v>
      </c>
      <c r="H14" s="155"/>
      <c r="I14" s="88"/>
      <c r="J14" s="3"/>
      <c r="K14" s="84">
        <v>2010</v>
      </c>
      <c r="L14" s="85">
        <v>0.23170000000000002</v>
      </c>
      <c r="M14" s="3"/>
      <c r="N14" s="3"/>
      <c r="O14" s="3"/>
      <c r="P14" s="11"/>
    </row>
    <row r="15" spans="2:16" x14ac:dyDescent="0.25">
      <c r="B15" s="16"/>
      <c r="C15" s="3"/>
      <c r="D15" s="84">
        <v>2011</v>
      </c>
      <c r="E15" s="85">
        <v>5.621980884612196E-2</v>
      </c>
      <c r="F15" s="85">
        <v>5.2608146824767228E-2</v>
      </c>
      <c r="G15" s="154"/>
      <c r="H15" s="155"/>
      <c r="I15" s="88"/>
      <c r="J15" s="3"/>
      <c r="K15" s="84">
        <v>2011</v>
      </c>
      <c r="L15" s="85">
        <v>0.25370000000000004</v>
      </c>
      <c r="M15" s="3"/>
      <c r="N15" s="3"/>
      <c r="O15" s="3"/>
      <c r="P15" s="11"/>
    </row>
    <row r="16" spans="2:16" x14ac:dyDescent="0.25">
      <c r="B16" s="16"/>
      <c r="C16" s="3"/>
      <c r="D16" s="84">
        <v>2012</v>
      </c>
      <c r="E16" s="85">
        <v>7.0521162808164867E-2</v>
      </c>
      <c r="F16" s="85">
        <v>6.505878681148955E-2</v>
      </c>
      <c r="G16" s="154"/>
      <c r="H16" s="155"/>
      <c r="I16" s="88"/>
      <c r="J16" s="3"/>
      <c r="K16" s="84">
        <v>2012</v>
      </c>
      <c r="L16" s="85">
        <v>0.28570000000000001</v>
      </c>
      <c r="M16" s="3"/>
      <c r="N16" s="3"/>
      <c r="O16" s="3"/>
      <c r="P16" s="11"/>
    </row>
    <row r="17" spans="2:16" x14ac:dyDescent="0.25">
      <c r="B17" s="16"/>
      <c r="C17" s="3"/>
      <c r="D17" s="84">
        <v>2013</v>
      </c>
      <c r="E17" s="85">
        <v>7.38523477779294E-2</v>
      </c>
      <c r="F17" s="85">
        <v>6.9258715723662115E-2</v>
      </c>
      <c r="G17" s="3"/>
      <c r="H17" s="3"/>
      <c r="I17" s="3"/>
      <c r="J17" s="3"/>
      <c r="K17" s="84">
        <v>2013</v>
      </c>
      <c r="L17" s="85">
        <v>0.29749999999999999</v>
      </c>
      <c r="M17" s="3"/>
      <c r="N17" s="3"/>
      <c r="O17" s="3"/>
      <c r="P17" s="11"/>
    </row>
    <row r="18" spans="2:16" x14ac:dyDescent="0.25">
      <c r="B18" s="16"/>
      <c r="C18" s="3"/>
      <c r="D18" s="84">
        <v>2014</v>
      </c>
      <c r="E18" s="85">
        <v>8.2291425594984757E-2</v>
      </c>
      <c r="F18" s="85">
        <v>8.4607480580165956E-2</v>
      </c>
      <c r="G18" s="3"/>
      <c r="H18" s="3"/>
      <c r="I18" s="3"/>
      <c r="J18" s="3"/>
      <c r="K18" s="84">
        <v>2014</v>
      </c>
      <c r="L18" s="85">
        <v>0.30349999999999999</v>
      </c>
      <c r="M18" s="3"/>
      <c r="N18" s="3"/>
      <c r="O18" s="3"/>
      <c r="P18" s="11"/>
    </row>
    <row r="19" spans="2:16" x14ac:dyDescent="0.25">
      <c r="B19" s="16"/>
      <c r="C19" s="3"/>
      <c r="D19" s="84">
        <v>2015</v>
      </c>
      <c r="E19" s="85">
        <v>0.12903842392719403</v>
      </c>
      <c r="F19" s="85">
        <v>9.5219634332175049E-2</v>
      </c>
      <c r="G19" s="3"/>
      <c r="H19" s="3"/>
      <c r="I19" s="3"/>
      <c r="J19" s="3"/>
      <c r="K19" s="84">
        <v>2015</v>
      </c>
      <c r="L19" s="85">
        <v>0.30149999999999999</v>
      </c>
      <c r="M19" s="3"/>
      <c r="N19" s="3"/>
      <c r="O19" s="3"/>
      <c r="P19" s="11"/>
    </row>
    <row r="20" spans="2:16" x14ac:dyDescent="0.25">
      <c r="B20" s="16"/>
      <c r="C20" s="3"/>
      <c r="D20" s="84">
        <v>2016</v>
      </c>
      <c r="E20" s="85">
        <v>0.12172421098423743</v>
      </c>
      <c r="F20" s="85">
        <v>0.11243501912792714</v>
      </c>
      <c r="G20" s="3"/>
      <c r="H20" s="3"/>
      <c r="I20" s="3"/>
      <c r="J20" s="3"/>
      <c r="K20" s="84">
        <v>2016</v>
      </c>
      <c r="L20" s="85">
        <v>0.3296</v>
      </c>
      <c r="M20" s="3"/>
      <c r="N20" s="3"/>
      <c r="O20" s="3"/>
      <c r="P20" s="11"/>
    </row>
    <row r="21" spans="2:16" x14ac:dyDescent="0.25">
      <c r="B21" s="16"/>
      <c r="C21" s="3"/>
      <c r="D21" s="89" t="s">
        <v>6</v>
      </c>
      <c r="E21" s="17"/>
      <c r="F21" s="3"/>
      <c r="G21" s="3"/>
      <c r="H21" s="3"/>
      <c r="I21" s="3"/>
      <c r="J21" s="3"/>
      <c r="K21" s="89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9" t="s">
        <v>9</v>
      </c>
      <c r="E22" s="17"/>
      <c r="F22" s="3"/>
      <c r="G22" s="3"/>
      <c r="H22" s="3"/>
      <c r="I22" s="3"/>
      <c r="J22" s="3"/>
      <c r="K22" s="89" t="s">
        <v>9</v>
      </c>
      <c r="L22" s="3"/>
      <c r="M22" s="3"/>
      <c r="N22" s="3"/>
      <c r="O22" s="3"/>
      <c r="P22" s="11"/>
    </row>
    <row r="23" spans="2:16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2:16" ht="15" customHeight="1" x14ac:dyDescent="0.25"/>
    <row r="25" spans="2:16" x14ac:dyDescent="0.25">
      <c r="B25" s="14" t="s">
        <v>85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x14ac:dyDescent="0.25">
      <c r="B26" s="35"/>
      <c r="C26" s="149" t="s">
        <v>76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36"/>
      <c r="O26" s="36"/>
      <c r="P26" s="37"/>
    </row>
    <row r="27" spans="2:16" x14ac:dyDescent="0.25">
      <c r="B27" s="35"/>
      <c r="C27" s="143" t="s">
        <v>78</v>
      </c>
      <c r="D27" s="143"/>
      <c r="E27" s="143"/>
      <c r="F27" s="29"/>
      <c r="G27" s="143" t="s">
        <v>77</v>
      </c>
      <c r="H27" s="143"/>
      <c r="I27" s="143"/>
      <c r="J27" s="143"/>
      <c r="K27" s="143"/>
      <c r="L27" s="29"/>
      <c r="M27" s="29"/>
      <c r="N27" s="36"/>
      <c r="O27" s="36"/>
      <c r="P27" s="37"/>
    </row>
    <row r="28" spans="2:16" x14ac:dyDescent="0.25">
      <c r="B28" s="35"/>
      <c r="C28" s="77" t="s">
        <v>73</v>
      </c>
      <c r="D28" s="77" t="s">
        <v>72</v>
      </c>
      <c r="E28" s="77" t="s">
        <v>1</v>
      </c>
      <c r="F28" s="29"/>
      <c r="G28" s="77" t="s">
        <v>73</v>
      </c>
      <c r="H28" s="77" t="s">
        <v>72</v>
      </c>
      <c r="I28" s="77" t="s">
        <v>74</v>
      </c>
      <c r="J28" s="77" t="s">
        <v>1</v>
      </c>
      <c r="K28" s="77" t="s">
        <v>75</v>
      </c>
      <c r="L28" s="29"/>
      <c r="M28" s="77" t="s">
        <v>79</v>
      </c>
      <c r="N28" s="77" t="s">
        <v>80</v>
      </c>
      <c r="O28" s="36"/>
      <c r="P28" s="37"/>
    </row>
    <row r="29" spans="2:16" x14ac:dyDescent="0.25">
      <c r="B29" s="35"/>
      <c r="C29" s="78">
        <v>42887</v>
      </c>
      <c r="D29" s="19">
        <v>252.46810538000003</v>
      </c>
      <c r="E29" s="19">
        <v>775.55822243</v>
      </c>
      <c r="F29" s="29"/>
      <c r="G29" s="78">
        <v>42887</v>
      </c>
      <c r="H29" s="19">
        <v>252.46810538000003</v>
      </c>
      <c r="I29" s="21">
        <f>+H29/H31-1</f>
        <v>0.11583304312852816</v>
      </c>
      <c r="J29" s="19">
        <v>775.55822243</v>
      </c>
      <c r="K29" s="21">
        <f>+J29/J31-1</f>
        <v>-5.9282932380814501E-2</v>
      </c>
      <c r="L29" s="29"/>
      <c r="M29" s="19"/>
      <c r="N29" s="92"/>
      <c r="O29" s="36"/>
      <c r="P29" s="37"/>
    </row>
    <row r="30" spans="2:16" x14ac:dyDescent="0.25">
      <c r="B30" s="35"/>
      <c r="C30" s="78">
        <v>42856</v>
      </c>
      <c r="D30" s="19">
        <v>251.12831388999999</v>
      </c>
      <c r="E30" s="19">
        <v>799.33551049999994</v>
      </c>
      <c r="F30" s="29"/>
      <c r="G30" s="78">
        <v>42705</v>
      </c>
      <c r="H30" s="19">
        <v>236.69608433000002</v>
      </c>
      <c r="I30" s="21">
        <f>+H30/H32-1</f>
        <v>9.2260418163923053E-2</v>
      </c>
      <c r="J30" s="19">
        <v>832.53353734999996</v>
      </c>
      <c r="K30" s="21">
        <f>+J30/J32-1</f>
        <v>-5.8744408241212964E-2</v>
      </c>
      <c r="L30" s="29"/>
      <c r="M30" s="19">
        <v>8534.7459999999992</v>
      </c>
      <c r="N30" s="21">
        <f>+H30/M30</f>
        <v>2.7733231232657661E-2</v>
      </c>
      <c r="O30" s="36"/>
      <c r="P30" s="37"/>
    </row>
    <row r="31" spans="2:16" x14ac:dyDescent="0.25">
      <c r="B31" s="35"/>
      <c r="C31" s="78">
        <v>42826</v>
      </c>
      <c r="D31" s="19">
        <v>248.05755056999999</v>
      </c>
      <c r="E31" s="19">
        <v>790.75019003999989</v>
      </c>
      <c r="F31" s="29"/>
      <c r="G31" s="78">
        <v>42522</v>
      </c>
      <c r="H31" s="19">
        <v>226.25975000000003</v>
      </c>
      <c r="I31" s="21">
        <f t="shared" ref="I31:I39" si="0">+H31/H33-1</f>
        <v>0.13805167854391387</v>
      </c>
      <c r="J31" s="19">
        <v>824.43303000000003</v>
      </c>
      <c r="K31" s="21">
        <f t="shared" ref="K31:K39" si="1">+J31/J33-1</f>
        <v>0.33193024130135607</v>
      </c>
      <c r="L31" s="29"/>
      <c r="M31" s="19"/>
      <c r="N31" s="92"/>
      <c r="O31" s="36"/>
      <c r="P31" s="37"/>
    </row>
    <row r="32" spans="2:16" x14ac:dyDescent="0.25">
      <c r="B32" s="35"/>
      <c r="C32" s="78">
        <v>42795</v>
      </c>
      <c r="D32" s="19">
        <v>245.56101945999998</v>
      </c>
      <c r="E32" s="19">
        <v>786.82792334999999</v>
      </c>
      <c r="F32" s="29"/>
      <c r="G32" s="78">
        <v>42339</v>
      </c>
      <c r="H32" s="19">
        <v>216.70297704999999</v>
      </c>
      <c r="I32" s="21">
        <f t="shared" si="0"/>
        <v>0.17058954183763397</v>
      </c>
      <c r="J32" s="19">
        <v>884.49252746999991</v>
      </c>
      <c r="K32" s="21">
        <f t="shared" si="1"/>
        <v>0.50359907886265742</v>
      </c>
      <c r="L32" s="29"/>
      <c r="M32" s="19">
        <v>8713.7890000000007</v>
      </c>
      <c r="N32" s="21">
        <f>+H32/M32</f>
        <v>2.4868972274862285E-2</v>
      </c>
      <c r="O32" s="36"/>
      <c r="P32" s="37"/>
    </row>
    <row r="33" spans="2:16" x14ac:dyDescent="0.25">
      <c r="B33" s="35"/>
      <c r="C33" s="78">
        <v>42767</v>
      </c>
      <c r="D33" s="19">
        <v>243.68632269999998</v>
      </c>
      <c r="E33" s="19">
        <v>812.74695721000012</v>
      </c>
      <c r="F33" s="29"/>
      <c r="G33" s="78">
        <v>42156</v>
      </c>
      <c r="H33" s="19">
        <v>198.81324746999999</v>
      </c>
      <c r="I33" s="21">
        <f t="shared" si="0"/>
        <v>0.12441259054893283</v>
      </c>
      <c r="J33" s="19">
        <v>618.97613286000001</v>
      </c>
      <c r="K33" s="21">
        <f t="shared" si="1"/>
        <v>6.187330939004787E-2</v>
      </c>
      <c r="L33" s="29"/>
      <c r="M33" s="19"/>
      <c r="N33" s="92"/>
      <c r="O33" s="36"/>
      <c r="P33" s="37"/>
    </row>
    <row r="34" spans="2:16" x14ac:dyDescent="0.25">
      <c r="B34" s="35"/>
      <c r="C34" s="78">
        <v>42736</v>
      </c>
      <c r="D34" s="19">
        <v>239.05718408000004</v>
      </c>
      <c r="E34" s="19">
        <v>802.95891763000009</v>
      </c>
      <c r="F34" s="29"/>
      <c r="G34" s="78">
        <v>41974</v>
      </c>
      <c r="H34" s="19">
        <v>185.1229396</v>
      </c>
      <c r="I34" s="21">
        <f t="shared" si="0"/>
        <v>7.0402775757798741E-2</v>
      </c>
      <c r="J34" s="19">
        <v>588.25024562999999</v>
      </c>
      <c r="K34" s="21">
        <f t="shared" si="1"/>
        <v>3.7821157169129593E-2</v>
      </c>
      <c r="L34" s="29"/>
      <c r="M34" s="19">
        <v>8372.3690000000006</v>
      </c>
      <c r="N34" s="21">
        <f>+H34/M34</f>
        <v>2.2111177804036108E-2</v>
      </c>
      <c r="O34" s="36"/>
      <c r="P34" s="37"/>
    </row>
    <row r="35" spans="2:16" x14ac:dyDescent="0.25">
      <c r="B35" s="35"/>
      <c r="C35" s="78">
        <v>42705</v>
      </c>
      <c r="D35" s="19">
        <v>236.69608433000002</v>
      </c>
      <c r="E35" s="19">
        <v>832.53353734999996</v>
      </c>
      <c r="F35" s="29"/>
      <c r="G35" s="78">
        <v>41791</v>
      </c>
      <c r="H35" s="19">
        <v>176.81520924</v>
      </c>
      <c r="I35" s="21">
        <f t="shared" si="0"/>
        <v>0.13298111434045046</v>
      </c>
      <c r="J35" s="19">
        <v>582.90958760000001</v>
      </c>
      <c r="K35" s="21">
        <f t="shared" si="1"/>
        <v>8.060551020604545E-2</v>
      </c>
      <c r="L35" s="29"/>
      <c r="M35" s="19"/>
      <c r="N35" s="92"/>
      <c r="O35" s="36"/>
      <c r="P35" s="37"/>
    </row>
    <row r="36" spans="2:16" x14ac:dyDescent="0.25">
      <c r="B36" s="35"/>
      <c r="C36" s="78">
        <v>42675</v>
      </c>
      <c r="D36" s="19">
        <v>251.18579069000003</v>
      </c>
      <c r="E36" s="19">
        <v>916.08593957999994</v>
      </c>
      <c r="F36" s="29"/>
      <c r="G36" s="78">
        <v>41609</v>
      </c>
      <c r="H36" s="19">
        <v>172.94699134999999</v>
      </c>
      <c r="I36" s="21">
        <f t="shared" si="0"/>
        <v>0.17153464913915517</v>
      </c>
      <c r="J36" s="19">
        <v>566.81273220000003</v>
      </c>
      <c r="K36" s="21">
        <f t="shared" si="1"/>
        <v>0.12870787028793496</v>
      </c>
      <c r="L36" s="29"/>
      <c r="M36" s="19">
        <v>8598.6689999999999</v>
      </c>
      <c r="N36" s="21">
        <f>+H36/M36</f>
        <v>2.0113228146123544E-2</v>
      </c>
      <c r="O36" s="36"/>
      <c r="P36" s="37"/>
    </row>
    <row r="37" spans="2:16" x14ac:dyDescent="0.25">
      <c r="B37" s="35"/>
      <c r="C37" s="78">
        <v>42644</v>
      </c>
      <c r="D37" s="19">
        <v>234.58298737000001</v>
      </c>
      <c r="E37" s="19">
        <v>825.40392369999995</v>
      </c>
      <c r="F37" s="29"/>
      <c r="G37" s="78">
        <v>41426</v>
      </c>
      <c r="H37" s="19">
        <v>156.06192106999998</v>
      </c>
      <c r="I37" s="21">
        <f t="shared" si="0"/>
        <v>0.20699546835548843</v>
      </c>
      <c r="J37" s="19">
        <v>539.4286648499999</v>
      </c>
      <c r="K37" s="21">
        <f t="shared" si="1"/>
        <v>2.2143273509707351E-2</v>
      </c>
      <c r="L37" s="29"/>
      <c r="M37" s="19"/>
      <c r="N37" s="92"/>
      <c r="O37" s="36"/>
      <c r="P37" s="37"/>
    </row>
    <row r="38" spans="2:16" x14ac:dyDescent="0.25">
      <c r="B38" s="35"/>
      <c r="C38" s="78">
        <v>42614</v>
      </c>
      <c r="D38" s="19">
        <v>230.82023396000002</v>
      </c>
      <c r="E38" s="19">
        <v>819.62924620000001</v>
      </c>
      <c r="F38" s="29"/>
      <c r="G38" s="78">
        <v>41244</v>
      </c>
      <c r="H38" s="19">
        <v>147.62430755</v>
      </c>
      <c r="I38" s="21">
        <f t="shared" si="0"/>
        <v>0.3052414826794978</v>
      </c>
      <c r="J38" s="19">
        <v>502.17841757000002</v>
      </c>
      <c r="K38" s="21">
        <f t="shared" si="1"/>
        <v>2.2854736540364406E-2</v>
      </c>
      <c r="L38" s="29"/>
      <c r="M38" s="19">
        <v>7756.8</v>
      </c>
      <c r="N38" s="21">
        <f>+H38/M38</f>
        <v>1.9031599055022688E-2</v>
      </c>
      <c r="O38" s="36"/>
      <c r="P38" s="37"/>
    </row>
    <row r="39" spans="2:16" x14ac:dyDescent="0.25">
      <c r="B39" s="35"/>
      <c r="C39" s="78">
        <v>42583</v>
      </c>
      <c r="D39" s="19">
        <v>227.57306162999996</v>
      </c>
      <c r="E39" s="19">
        <v>836.99782741000001</v>
      </c>
      <c r="F39" s="29"/>
      <c r="G39" s="78">
        <v>41061</v>
      </c>
      <c r="H39" s="19">
        <v>129.2978517</v>
      </c>
      <c r="I39" s="21">
        <f t="shared" si="0"/>
        <v>0.36128159562996109</v>
      </c>
      <c r="J39" s="19">
        <v>527.7427136</v>
      </c>
      <c r="K39" s="21">
        <f t="shared" si="1"/>
        <v>0.32098460578718258</v>
      </c>
      <c r="L39" s="29"/>
      <c r="M39" s="19"/>
      <c r="N39" s="92"/>
      <c r="O39" s="36"/>
      <c r="P39" s="37"/>
    </row>
    <row r="40" spans="2:16" x14ac:dyDescent="0.25">
      <c r="B40" s="35"/>
      <c r="C40" s="78">
        <v>42552</v>
      </c>
      <c r="D40" s="19">
        <v>211.15716726000002</v>
      </c>
      <c r="E40" s="19">
        <v>814.39207552000005</v>
      </c>
      <c r="F40" s="29"/>
      <c r="G40" s="78">
        <v>40878</v>
      </c>
      <c r="H40" s="19">
        <v>113.10114603999999</v>
      </c>
      <c r="I40" s="21">
        <f>+H40/H42-1</f>
        <v>0.28231457004614247</v>
      </c>
      <c r="J40" s="19">
        <v>490.95770849000002</v>
      </c>
      <c r="K40" s="21">
        <f>+J40/J42-1</f>
        <v>0.34043468927301279</v>
      </c>
      <c r="L40" s="36"/>
      <c r="M40" s="19">
        <v>7785.2690000000002</v>
      </c>
      <c r="N40" s="21">
        <f>+H40/M40</f>
        <v>1.452758357354126E-2</v>
      </c>
      <c r="O40" s="36"/>
      <c r="P40" s="37"/>
    </row>
    <row r="41" spans="2:16" x14ac:dyDescent="0.25">
      <c r="B41" s="35"/>
      <c r="C41" s="78">
        <v>42522</v>
      </c>
      <c r="D41" s="19">
        <v>226.25975000000003</v>
      </c>
      <c r="E41" s="19">
        <v>824.43303000000003</v>
      </c>
      <c r="F41" s="29"/>
      <c r="G41" s="78">
        <v>40695</v>
      </c>
      <c r="H41" s="19">
        <v>94.982443099999998</v>
      </c>
      <c r="I41" s="21"/>
      <c r="J41" s="19">
        <v>399.50708834</v>
      </c>
      <c r="K41" s="21"/>
      <c r="L41" s="36"/>
      <c r="M41" s="19"/>
      <c r="N41" s="92"/>
      <c r="O41" s="36"/>
      <c r="P41" s="37"/>
    </row>
    <row r="42" spans="2:16" x14ac:dyDescent="0.25">
      <c r="B42" s="39"/>
      <c r="C42" s="40"/>
      <c r="D42" s="40"/>
      <c r="E42" s="40"/>
      <c r="F42" s="40"/>
      <c r="G42" s="40"/>
      <c r="H42" s="80">
        <v>88.200780589999994</v>
      </c>
      <c r="I42" s="93">
        <f>+(H30/H40)^(1/5)-1</f>
        <v>0.15916380975125355</v>
      </c>
      <c r="J42" s="80">
        <v>366.26753427</v>
      </c>
      <c r="K42" s="40"/>
      <c r="L42" s="40"/>
      <c r="M42" s="40"/>
      <c r="N42" s="40"/>
      <c r="O42" s="40"/>
      <c r="P42" s="41"/>
    </row>
    <row r="44" spans="2:16" x14ac:dyDescent="0.25">
      <c r="B44" s="14" t="s">
        <v>61</v>
      </c>
      <c r="C44" s="15"/>
      <c r="D44" s="15"/>
      <c r="E44" s="15"/>
      <c r="F44" s="15"/>
      <c r="G44" s="15"/>
      <c r="H44" s="15"/>
      <c r="I44" s="15"/>
      <c r="J44" s="15"/>
      <c r="K44" s="15"/>
      <c r="L44" s="33"/>
      <c r="M44" s="33"/>
      <c r="N44" s="33"/>
      <c r="O44" s="33"/>
      <c r="P44" s="34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36"/>
      <c r="M45" s="36"/>
      <c r="N45" s="36"/>
      <c r="O45" s="36"/>
      <c r="P45" s="37"/>
    </row>
    <row r="46" spans="2:16" x14ac:dyDescent="0.25">
      <c r="B46" s="16"/>
      <c r="C46" s="17"/>
      <c r="D46" s="142" t="s">
        <v>30</v>
      </c>
      <c r="E46" s="142"/>
      <c r="F46" s="142"/>
      <c r="G46" s="142"/>
      <c r="H46" s="142"/>
      <c r="I46" s="142"/>
      <c r="J46" s="142"/>
      <c r="K46" s="142"/>
      <c r="L46" s="36"/>
      <c r="M46" s="36"/>
      <c r="N46" s="36"/>
      <c r="O46" s="36"/>
      <c r="P46" s="37"/>
    </row>
    <row r="47" spans="2:16" x14ac:dyDescent="0.25">
      <c r="B47" s="16"/>
      <c r="C47" s="17"/>
      <c r="D47" s="156" t="s">
        <v>59</v>
      </c>
      <c r="E47" s="156"/>
      <c r="F47" s="156"/>
      <c r="G47" s="156"/>
      <c r="H47" s="156"/>
      <c r="I47" s="156"/>
      <c r="J47" s="156"/>
      <c r="K47" s="156"/>
      <c r="L47" s="36"/>
      <c r="M47" s="36"/>
      <c r="N47" s="36"/>
      <c r="O47" s="36"/>
      <c r="P47" s="37"/>
    </row>
    <row r="48" spans="2:16" ht="48" x14ac:dyDescent="0.25">
      <c r="B48" s="35"/>
      <c r="C48" s="36"/>
      <c r="D48" s="148" t="s">
        <v>29</v>
      </c>
      <c r="E48" s="148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21</v>
      </c>
      <c r="L48" s="29"/>
      <c r="M48" s="18" t="s">
        <v>10</v>
      </c>
      <c r="N48" s="36"/>
      <c r="O48" s="36"/>
      <c r="P48" s="37"/>
    </row>
    <row r="49" spans="2:16" x14ac:dyDescent="0.25">
      <c r="B49" s="35"/>
      <c r="C49" s="36"/>
      <c r="D49" s="141" t="s">
        <v>22</v>
      </c>
      <c r="E49" s="141"/>
      <c r="F49" s="19">
        <v>59.412500000000001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59.412500000000001</v>
      </c>
      <c r="L49" s="29"/>
      <c r="M49" s="21">
        <f>+K49/K$56</f>
        <v>7.6606111935538693E-2</v>
      </c>
      <c r="N49" s="36"/>
      <c r="O49" s="36"/>
      <c r="P49" s="37"/>
    </row>
    <row r="50" spans="2:16" x14ac:dyDescent="0.25">
      <c r="B50" s="44"/>
      <c r="C50" s="45"/>
      <c r="D50" s="141" t="s">
        <v>23</v>
      </c>
      <c r="E50" s="141"/>
      <c r="F50" s="19">
        <v>19.007943350000001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19.007943350000001</v>
      </c>
      <c r="L50" s="29"/>
      <c r="M50" s="21">
        <f t="shared" ref="M50:M56" si="3">+K50/K$56</f>
        <v>2.4508725199822903E-2</v>
      </c>
      <c r="N50" s="45"/>
      <c r="O50" s="45"/>
      <c r="P50" s="46"/>
    </row>
    <row r="51" spans="2:16" x14ac:dyDescent="0.25">
      <c r="B51" s="35"/>
      <c r="C51" s="29"/>
      <c r="D51" s="141" t="s">
        <v>24</v>
      </c>
      <c r="E51" s="141"/>
      <c r="F51" s="19">
        <v>43.903866240000006</v>
      </c>
      <c r="G51" s="19">
        <v>9.57367408</v>
      </c>
      <c r="H51" s="19">
        <v>0</v>
      </c>
      <c r="I51" s="19">
        <v>0</v>
      </c>
      <c r="J51" s="19">
        <v>7.9742459999999987E-2</v>
      </c>
      <c r="K51" s="20">
        <f t="shared" si="2"/>
        <v>53.557282780000001</v>
      </c>
      <c r="L51" s="29"/>
      <c r="M51" s="21">
        <f t="shared" si="3"/>
        <v>6.9056430879158068E-2</v>
      </c>
      <c r="N51" s="29"/>
      <c r="O51" s="29"/>
      <c r="P51" s="37"/>
    </row>
    <row r="52" spans="2:16" x14ac:dyDescent="0.25">
      <c r="B52" s="35"/>
      <c r="C52" s="29"/>
      <c r="D52" s="141" t="s">
        <v>25</v>
      </c>
      <c r="E52" s="141"/>
      <c r="F52" s="19">
        <v>91.298612880000007</v>
      </c>
      <c r="G52" s="19">
        <v>109.74720549</v>
      </c>
      <c r="H52" s="19">
        <v>0</v>
      </c>
      <c r="I52" s="19">
        <v>0</v>
      </c>
      <c r="J52" s="19">
        <v>19.545670430000001</v>
      </c>
      <c r="K52" s="20">
        <f t="shared" si="2"/>
        <v>220.59148880000001</v>
      </c>
      <c r="L52" s="29"/>
      <c r="M52" s="21">
        <f t="shared" si="3"/>
        <v>0.28442930836170721</v>
      </c>
      <c r="N52" s="29"/>
      <c r="O52" s="29"/>
      <c r="P52" s="37"/>
    </row>
    <row r="53" spans="2:16" x14ac:dyDescent="0.25">
      <c r="B53" s="35"/>
      <c r="C53" s="29"/>
      <c r="D53" s="141" t="s">
        <v>26</v>
      </c>
      <c r="E53" s="141"/>
      <c r="F53" s="19">
        <v>22.179276910000002</v>
      </c>
      <c r="G53" s="19">
        <v>53.69163425</v>
      </c>
      <c r="H53" s="19">
        <v>0</v>
      </c>
      <c r="I53" s="19">
        <v>0</v>
      </c>
      <c r="J53" s="19">
        <v>14.514331839999999</v>
      </c>
      <c r="K53" s="20">
        <f t="shared" si="2"/>
        <v>90.385243000000003</v>
      </c>
      <c r="L53" s="29"/>
      <c r="M53" s="21">
        <f t="shared" si="3"/>
        <v>0.11654217618479049</v>
      </c>
      <c r="N53" s="29"/>
      <c r="O53" s="29"/>
      <c r="P53" s="37"/>
    </row>
    <row r="54" spans="2:16" x14ac:dyDescent="0.25">
      <c r="B54" s="35"/>
      <c r="C54" s="29"/>
      <c r="D54" s="141" t="s">
        <v>27</v>
      </c>
      <c r="E54" s="141"/>
      <c r="F54" s="19">
        <v>145.92715161000001</v>
      </c>
      <c r="G54" s="19">
        <v>76.691360630000005</v>
      </c>
      <c r="H54" s="19">
        <v>0</v>
      </c>
      <c r="I54" s="19">
        <v>3.8875230000000004E-2</v>
      </c>
      <c r="J54" s="19">
        <v>29.810717909999997</v>
      </c>
      <c r="K54" s="20">
        <f t="shared" si="2"/>
        <v>252.46810538000003</v>
      </c>
      <c r="L54" s="29"/>
      <c r="M54" s="21">
        <f t="shared" si="3"/>
        <v>0.32553082164348679</v>
      </c>
      <c r="N54" s="29"/>
      <c r="O54" s="29"/>
      <c r="P54" s="37"/>
    </row>
    <row r="55" spans="2:16" x14ac:dyDescent="0.25">
      <c r="B55" s="35"/>
      <c r="C55" s="29"/>
      <c r="D55" s="141" t="s">
        <v>28</v>
      </c>
      <c r="E55" s="141"/>
      <c r="F55" s="19">
        <v>67.673005020000005</v>
      </c>
      <c r="G55" s="19">
        <v>12.40797506</v>
      </c>
      <c r="H55" s="19">
        <v>0</v>
      </c>
      <c r="I55" s="19">
        <v>0</v>
      </c>
      <c r="J55" s="19">
        <v>5.4679039999999998E-2</v>
      </c>
      <c r="K55" s="20">
        <f t="shared" si="2"/>
        <v>80.13565912</v>
      </c>
      <c r="L55" s="29"/>
      <c r="M55" s="21">
        <f t="shared" si="3"/>
        <v>0.10332642579549575</v>
      </c>
      <c r="N55" s="29"/>
      <c r="O55" s="29"/>
      <c r="P55" s="37"/>
    </row>
    <row r="56" spans="2:16" x14ac:dyDescent="0.25">
      <c r="B56" s="35"/>
      <c r="C56" s="29"/>
      <c r="D56" s="141" t="s">
        <v>21</v>
      </c>
      <c r="E56" s="141"/>
      <c r="F56" s="20">
        <f t="shared" ref="F56:K56" si="4">SUM(F49:F55)</f>
        <v>449.40235601000006</v>
      </c>
      <c r="G56" s="20">
        <f t="shared" si="4"/>
        <v>262.11184951000001</v>
      </c>
      <c r="H56" s="20">
        <f t="shared" si="4"/>
        <v>0</v>
      </c>
      <c r="I56" s="20">
        <f t="shared" si="4"/>
        <v>3.8875230000000004E-2</v>
      </c>
      <c r="J56" s="20">
        <f t="shared" si="4"/>
        <v>64.005141679999994</v>
      </c>
      <c r="K56" s="20">
        <f t="shared" si="4"/>
        <v>775.55822243000011</v>
      </c>
      <c r="L56" s="50"/>
      <c r="M56" s="24">
        <f t="shared" si="3"/>
        <v>1</v>
      </c>
      <c r="N56" s="29"/>
      <c r="O56" s="29"/>
      <c r="P56" s="37"/>
    </row>
    <row r="57" spans="2:16" x14ac:dyDescent="0.25">
      <c r="B57" s="35"/>
      <c r="C57" s="29"/>
      <c r="D57" s="29"/>
      <c r="E57" s="36"/>
      <c r="F57" s="43"/>
      <c r="G57" s="36"/>
      <c r="H57" s="36"/>
      <c r="I57" s="29"/>
      <c r="J57" s="29"/>
      <c r="K57" s="29"/>
      <c r="L57" s="29"/>
      <c r="M57" s="29"/>
      <c r="N57" s="29"/>
      <c r="O57" s="29"/>
      <c r="P57" s="37"/>
    </row>
    <row r="58" spans="2:16" x14ac:dyDescent="0.25">
      <c r="B58" s="35"/>
      <c r="C58" s="29"/>
      <c r="D58" s="29"/>
      <c r="E58" s="36"/>
      <c r="F58" s="43"/>
      <c r="G58" s="36"/>
      <c r="H58" s="36"/>
      <c r="I58" s="29"/>
      <c r="J58" s="29"/>
      <c r="K58" s="29"/>
      <c r="L58" s="29"/>
      <c r="M58" s="29"/>
      <c r="N58" s="29"/>
      <c r="O58" s="29"/>
      <c r="P58" s="37"/>
    </row>
    <row r="59" spans="2:16" x14ac:dyDescent="0.25">
      <c r="B59" s="35"/>
      <c r="C59" s="29"/>
      <c r="D59" s="142" t="s">
        <v>31</v>
      </c>
      <c r="E59" s="142"/>
      <c r="F59" s="142"/>
      <c r="G59" s="142"/>
      <c r="H59" s="142"/>
      <c r="I59" s="142"/>
      <c r="J59" s="142"/>
      <c r="K59" s="142"/>
      <c r="L59" s="142"/>
      <c r="M59" s="142"/>
      <c r="N59" s="29"/>
      <c r="O59" s="29"/>
      <c r="P59" s="37"/>
    </row>
    <row r="60" spans="2:16" x14ac:dyDescent="0.25">
      <c r="B60" s="35"/>
      <c r="C60" s="29"/>
      <c r="D60" s="143" t="s">
        <v>59</v>
      </c>
      <c r="E60" s="143"/>
      <c r="F60" s="143"/>
      <c r="G60" s="143"/>
      <c r="H60" s="143"/>
      <c r="I60" s="143"/>
      <c r="J60" s="143"/>
      <c r="K60" s="143"/>
      <c r="L60" s="143"/>
      <c r="M60" s="143"/>
      <c r="N60" s="29"/>
      <c r="O60" s="29"/>
      <c r="P60" s="37"/>
    </row>
    <row r="61" spans="2:16" x14ac:dyDescent="0.25">
      <c r="B61" s="35"/>
      <c r="C61" s="29"/>
      <c r="D61" s="148"/>
      <c r="E61" s="14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41</v>
      </c>
      <c r="M61" s="27" t="s">
        <v>42</v>
      </c>
      <c r="N61" s="29"/>
      <c r="O61" s="29"/>
      <c r="P61" s="37"/>
    </row>
    <row r="62" spans="2:16" x14ac:dyDescent="0.25">
      <c r="B62" s="35"/>
      <c r="C62" s="29"/>
      <c r="D62" s="147" t="s">
        <v>22</v>
      </c>
      <c r="E62" s="147"/>
      <c r="F62" s="19">
        <v>67.156571339999999</v>
      </c>
      <c r="G62" s="19">
        <v>0</v>
      </c>
      <c r="H62" s="19">
        <v>2.9570989999999998E-2</v>
      </c>
      <c r="I62" s="19">
        <v>0</v>
      </c>
      <c r="J62" s="19">
        <v>178.23750000000001</v>
      </c>
      <c r="K62" s="19">
        <v>59.412500000000001</v>
      </c>
      <c r="L62" s="58">
        <f>+IFERROR(K62/J62-1,0)</f>
        <v>-0.66666666666666674</v>
      </c>
      <c r="M62" s="59">
        <f>+K62-J62</f>
        <v>-118.82500000000002</v>
      </c>
      <c r="N62" s="29"/>
      <c r="O62" s="29"/>
      <c r="P62" s="37"/>
    </row>
    <row r="63" spans="2:16" x14ac:dyDescent="0.25">
      <c r="B63" s="35"/>
      <c r="C63" s="29"/>
      <c r="D63" s="141" t="s">
        <v>23</v>
      </c>
      <c r="E63" s="141"/>
      <c r="F63" s="19">
        <v>31.819101999999997</v>
      </c>
      <c r="G63" s="19">
        <v>29.163559710000001</v>
      </c>
      <c r="H63" s="19">
        <v>35.753814460000001</v>
      </c>
      <c r="I63" s="19">
        <v>46.499234940000001</v>
      </c>
      <c r="J63" s="19">
        <v>16.15945</v>
      </c>
      <c r="K63" s="19">
        <v>19.007943350000001</v>
      </c>
      <c r="L63" s="58">
        <f t="shared" ref="L63:L69" si="5">+IFERROR(K63/J63-1,0)</f>
        <v>0.17627415227622234</v>
      </c>
      <c r="M63" s="59">
        <f t="shared" ref="M63:M69" si="6">+K63-J63</f>
        <v>2.8484933500000018</v>
      </c>
      <c r="N63" s="29"/>
      <c r="O63" s="29"/>
      <c r="P63" s="37"/>
    </row>
    <row r="64" spans="2:16" x14ac:dyDescent="0.25">
      <c r="B64" s="35"/>
      <c r="C64" s="29"/>
      <c r="D64" s="141" t="s">
        <v>24</v>
      </c>
      <c r="E64" s="141"/>
      <c r="F64" s="19">
        <v>41.237301170000009</v>
      </c>
      <c r="G64" s="19">
        <v>51.669965269999992</v>
      </c>
      <c r="H64" s="19">
        <v>51.406446119999998</v>
      </c>
      <c r="I64" s="19">
        <v>52.628114600000004</v>
      </c>
      <c r="J64" s="19">
        <v>49.548220000000001</v>
      </c>
      <c r="K64" s="19">
        <v>53.557282780000001</v>
      </c>
      <c r="L64" s="58">
        <f t="shared" si="5"/>
        <v>8.0912347204399993E-2</v>
      </c>
      <c r="M64" s="59">
        <f t="shared" si="6"/>
        <v>4.0090627800000007</v>
      </c>
      <c r="N64" s="29"/>
      <c r="O64" s="29"/>
      <c r="P64" s="37"/>
    </row>
    <row r="65" spans="2:16" x14ac:dyDescent="0.25">
      <c r="B65" s="35"/>
      <c r="C65" s="29"/>
      <c r="D65" s="141" t="s">
        <v>25</v>
      </c>
      <c r="E65" s="141"/>
      <c r="F65" s="19">
        <v>138.88005312999999</v>
      </c>
      <c r="G65" s="19">
        <v>164.73674985999997</v>
      </c>
      <c r="H65" s="19">
        <v>165.06494665999998</v>
      </c>
      <c r="I65" s="19">
        <v>161.66747999</v>
      </c>
      <c r="J65" s="19">
        <v>188.33393000000001</v>
      </c>
      <c r="K65" s="19">
        <v>220.59148880000001</v>
      </c>
      <c r="L65" s="58">
        <f t="shared" si="5"/>
        <v>0.17127853063969933</v>
      </c>
      <c r="M65" s="59">
        <f t="shared" si="6"/>
        <v>32.257558799999998</v>
      </c>
      <c r="N65" s="29"/>
      <c r="O65" s="29"/>
      <c r="P65" s="37"/>
    </row>
    <row r="66" spans="2:16" x14ac:dyDescent="0.25">
      <c r="B66" s="35"/>
      <c r="C66" s="29"/>
      <c r="D66" s="141" t="s">
        <v>26</v>
      </c>
      <c r="E66" s="141"/>
      <c r="F66" s="19">
        <v>78.915810210000004</v>
      </c>
      <c r="G66" s="19">
        <v>83.225870419999993</v>
      </c>
      <c r="H66" s="19">
        <v>80.730188969999986</v>
      </c>
      <c r="I66" s="19">
        <v>73.462374499999996</v>
      </c>
      <c r="J66" s="19">
        <v>84.293899999999994</v>
      </c>
      <c r="K66" s="19">
        <v>90.385243000000003</v>
      </c>
      <c r="L66" s="58">
        <f t="shared" si="5"/>
        <v>7.2263153086996823E-2</v>
      </c>
      <c r="M66" s="59">
        <f t="shared" si="6"/>
        <v>6.0913430000000091</v>
      </c>
      <c r="N66" s="29"/>
      <c r="O66" s="29"/>
      <c r="P66" s="37"/>
    </row>
    <row r="67" spans="2:16" x14ac:dyDescent="0.25">
      <c r="B67" s="35"/>
      <c r="C67" s="29"/>
      <c r="D67" s="141" t="s">
        <v>27</v>
      </c>
      <c r="E67" s="141"/>
      <c r="F67" s="19">
        <v>129.2978517</v>
      </c>
      <c r="G67" s="19">
        <v>156.06192106999998</v>
      </c>
      <c r="H67" s="19">
        <v>176.81520924</v>
      </c>
      <c r="I67" s="19">
        <v>198.81324746999999</v>
      </c>
      <c r="J67" s="19">
        <v>226.25975000000003</v>
      </c>
      <c r="K67" s="19">
        <v>252.46810538000003</v>
      </c>
      <c r="L67" s="58">
        <f t="shared" si="5"/>
        <v>0.11583304312852816</v>
      </c>
      <c r="M67" s="59">
        <f t="shared" si="6"/>
        <v>26.20835538</v>
      </c>
      <c r="N67" s="29"/>
      <c r="O67" s="29"/>
      <c r="P67" s="37"/>
    </row>
    <row r="68" spans="2:16" x14ac:dyDescent="0.25">
      <c r="B68" s="35"/>
      <c r="C68" s="29"/>
      <c r="D68" s="141" t="s">
        <v>28</v>
      </c>
      <c r="E68" s="141"/>
      <c r="F68" s="19">
        <v>40.43602405</v>
      </c>
      <c r="G68" s="19">
        <v>54.570598519999997</v>
      </c>
      <c r="H68" s="19">
        <v>73.109411159999993</v>
      </c>
      <c r="I68" s="19">
        <v>85.905681360000017</v>
      </c>
      <c r="J68" s="19">
        <v>81.600280000000012</v>
      </c>
      <c r="K68" s="19">
        <v>80.13565912</v>
      </c>
      <c r="L68" s="58">
        <f t="shared" si="5"/>
        <v>-1.7948723705359937E-2</v>
      </c>
      <c r="M68" s="59">
        <f t="shared" si="6"/>
        <v>-1.4646208800000124</v>
      </c>
      <c r="N68" s="29"/>
      <c r="O68" s="29"/>
      <c r="P68" s="37"/>
    </row>
    <row r="69" spans="2:16" x14ac:dyDescent="0.25">
      <c r="B69" s="35"/>
      <c r="C69" s="29"/>
      <c r="D69" s="141" t="s">
        <v>21</v>
      </c>
      <c r="E69" s="141"/>
      <c r="F69" s="19">
        <f t="shared" ref="F69:J69" si="7">SUM(F62:F68)</f>
        <v>527.7427136</v>
      </c>
      <c r="G69" s="19">
        <f t="shared" si="7"/>
        <v>539.4286648499999</v>
      </c>
      <c r="H69" s="19">
        <f t="shared" si="7"/>
        <v>582.90958760000001</v>
      </c>
      <c r="I69" s="19">
        <f t="shared" si="7"/>
        <v>618.97613286000001</v>
      </c>
      <c r="J69" s="19">
        <f t="shared" si="7"/>
        <v>824.43303000000003</v>
      </c>
      <c r="K69" s="19">
        <f>SUM(K62:K68)</f>
        <v>775.55822243000011</v>
      </c>
      <c r="L69" s="58">
        <f t="shared" si="5"/>
        <v>-5.928293238081439E-2</v>
      </c>
      <c r="M69" s="59">
        <f t="shared" si="6"/>
        <v>-48.874807569999916</v>
      </c>
      <c r="N69" s="29"/>
      <c r="O69" s="29"/>
      <c r="P69" s="37"/>
    </row>
    <row r="70" spans="2:16" x14ac:dyDescent="0.25">
      <c r="B70" s="35"/>
      <c r="C70" s="36"/>
      <c r="D70" s="144" t="s">
        <v>38</v>
      </c>
      <c r="E70" s="144"/>
      <c r="F70" s="144"/>
      <c r="G70" s="144"/>
      <c r="H70" s="144"/>
      <c r="I70" s="144"/>
      <c r="J70" s="144"/>
      <c r="K70" s="144"/>
      <c r="L70" s="144"/>
      <c r="M70" s="144"/>
      <c r="N70" s="36"/>
      <c r="O70" s="36"/>
      <c r="P70" s="37"/>
    </row>
    <row r="71" spans="2:16" x14ac:dyDescent="0.25">
      <c r="B71" s="35"/>
      <c r="C71" s="3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6"/>
      <c r="O71" s="36"/>
      <c r="P71" s="37"/>
    </row>
    <row r="72" spans="2:16" x14ac:dyDescent="0.25">
      <c r="B72" s="35"/>
      <c r="C72" s="36"/>
      <c r="D72" s="142" t="s">
        <v>60</v>
      </c>
      <c r="E72" s="142"/>
      <c r="F72" s="142"/>
      <c r="G72" s="142"/>
      <c r="H72" s="142"/>
      <c r="I72" s="142"/>
      <c r="J72" s="142"/>
      <c r="K72" s="142"/>
      <c r="L72" s="142"/>
      <c r="M72" s="142"/>
      <c r="N72" s="36"/>
      <c r="O72" s="36"/>
      <c r="P72" s="37"/>
    </row>
    <row r="73" spans="2:16" x14ac:dyDescent="0.25">
      <c r="B73" s="35"/>
      <c r="C73" s="36"/>
      <c r="D73" s="143" t="s">
        <v>59</v>
      </c>
      <c r="E73" s="143"/>
      <c r="F73" s="143"/>
      <c r="G73" s="143"/>
      <c r="H73" s="143"/>
      <c r="I73" s="143"/>
      <c r="J73" s="143"/>
      <c r="K73" s="143"/>
      <c r="L73" s="143"/>
      <c r="M73" s="143"/>
      <c r="N73" s="36"/>
      <c r="O73" s="36"/>
      <c r="P73" s="37"/>
    </row>
    <row r="74" spans="2:16" x14ac:dyDescent="0.25">
      <c r="B74" s="35"/>
      <c r="C74" s="36"/>
      <c r="D74" s="148"/>
      <c r="E74" s="14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41</v>
      </c>
      <c r="M74" s="27" t="s">
        <v>42</v>
      </c>
      <c r="N74" s="36"/>
      <c r="O74" s="36"/>
      <c r="P74" s="37"/>
    </row>
    <row r="75" spans="2:16" x14ac:dyDescent="0.25">
      <c r="B75" s="35"/>
      <c r="C75" s="36"/>
      <c r="D75" s="52" t="s">
        <v>13</v>
      </c>
      <c r="E75" s="61"/>
      <c r="F75" s="19">
        <v>69.083001569999993</v>
      </c>
      <c r="G75" s="19">
        <v>85.617083149999999</v>
      </c>
      <c r="H75" s="19">
        <v>99.279138390000014</v>
      </c>
      <c r="I75" s="19">
        <v>122.38309239</v>
      </c>
      <c r="J75" s="19">
        <v>135.55283000000003</v>
      </c>
      <c r="K75" s="19">
        <v>145.92715161000001</v>
      </c>
      <c r="L75" s="58">
        <f>+IFERROR(K75/J75-1,0)</f>
        <v>7.6533419553099558E-2</v>
      </c>
      <c r="M75" s="59">
        <f>+K75-J75</f>
        <v>10.374321609999981</v>
      </c>
      <c r="N75" s="36"/>
      <c r="O75" s="36"/>
      <c r="P75" s="37"/>
    </row>
    <row r="76" spans="2:16" x14ac:dyDescent="0.25">
      <c r="B76" s="35"/>
      <c r="C76" s="36"/>
      <c r="D76" s="52" t="s">
        <v>15</v>
      </c>
      <c r="E76" s="61"/>
      <c r="F76" s="19">
        <v>48.707129379999998</v>
      </c>
      <c r="G76" s="19">
        <v>54.147652009999987</v>
      </c>
      <c r="H76" s="19">
        <v>55.991893480000002</v>
      </c>
      <c r="I76" s="19">
        <v>54.290346400000011</v>
      </c>
      <c r="J76" s="19">
        <v>63.93368000000001</v>
      </c>
      <c r="K76" s="19">
        <v>76.691360630000005</v>
      </c>
      <c r="L76" s="58">
        <f t="shared" ref="L76:L80" si="8">+IFERROR(K76/J76-1,0)</f>
        <v>0.19954553890844373</v>
      </c>
      <c r="M76" s="59">
        <f t="shared" ref="M76:M80" si="9">+K76-J76</f>
        <v>12.757680629999996</v>
      </c>
      <c r="N76" s="36"/>
      <c r="O76" s="36"/>
      <c r="P76" s="37"/>
    </row>
    <row r="77" spans="2:16" x14ac:dyDescent="0.25">
      <c r="B77" s="35"/>
      <c r="C77" s="36"/>
      <c r="D77" s="52" t="s">
        <v>16</v>
      </c>
      <c r="E77" s="61"/>
      <c r="F77" s="19">
        <v>0.56550764000000009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58">
        <f t="shared" si="8"/>
        <v>0</v>
      </c>
      <c r="M77" s="59">
        <f t="shared" si="9"/>
        <v>0</v>
      </c>
      <c r="N77" s="36"/>
      <c r="O77" s="36"/>
      <c r="P77" s="37"/>
    </row>
    <row r="78" spans="2:16" x14ac:dyDescent="0.25">
      <c r="B78" s="35"/>
      <c r="C78" s="36"/>
      <c r="D78" s="52" t="s">
        <v>17</v>
      </c>
      <c r="E78" s="61"/>
      <c r="F78" s="19">
        <v>1.31148547</v>
      </c>
      <c r="G78" s="19">
        <v>1.38869536</v>
      </c>
      <c r="H78" s="19">
        <v>0.17179005</v>
      </c>
      <c r="I78" s="19">
        <v>0.14183925999999999</v>
      </c>
      <c r="J78" s="19">
        <v>0.14271</v>
      </c>
      <c r="K78" s="19">
        <v>3.8875230000000004E-2</v>
      </c>
      <c r="L78" s="58">
        <f t="shared" si="8"/>
        <v>-0.72759281059491276</v>
      </c>
      <c r="M78" s="59">
        <f t="shared" si="9"/>
        <v>-0.10383476999999999</v>
      </c>
      <c r="N78" s="36"/>
      <c r="O78" s="36"/>
      <c r="P78" s="37"/>
    </row>
    <row r="79" spans="2:16" x14ac:dyDescent="0.25">
      <c r="B79" s="35"/>
      <c r="C79" s="36"/>
      <c r="D79" s="52" t="s">
        <v>14</v>
      </c>
      <c r="E79" s="61"/>
      <c r="F79" s="19">
        <v>9.6307276399999999</v>
      </c>
      <c r="G79" s="19">
        <v>14.90849055</v>
      </c>
      <c r="H79" s="19">
        <v>21.372387319999998</v>
      </c>
      <c r="I79" s="19">
        <v>21.997969419999993</v>
      </c>
      <c r="J79" s="19">
        <v>26.63053</v>
      </c>
      <c r="K79" s="19">
        <v>29.810717909999997</v>
      </c>
      <c r="L79" s="58">
        <f t="shared" si="8"/>
        <v>0.11941887412680097</v>
      </c>
      <c r="M79" s="59">
        <f t="shared" si="9"/>
        <v>3.1801879099999972</v>
      </c>
      <c r="N79" s="36"/>
      <c r="O79" s="36"/>
      <c r="P79" s="37"/>
    </row>
    <row r="80" spans="2:16" x14ac:dyDescent="0.25">
      <c r="B80" s="35"/>
      <c r="C80" s="36"/>
      <c r="D80" s="52" t="s">
        <v>21</v>
      </c>
      <c r="E80" s="61"/>
      <c r="F80" s="19">
        <f t="shared" ref="F80:J80" si="10">SUM(F75:F79)</f>
        <v>129.2978517</v>
      </c>
      <c r="G80" s="19">
        <f t="shared" si="10"/>
        <v>156.06192107000001</v>
      </c>
      <c r="H80" s="19">
        <f t="shared" si="10"/>
        <v>176.81520924</v>
      </c>
      <c r="I80" s="19">
        <f t="shared" si="10"/>
        <v>198.81324747000002</v>
      </c>
      <c r="J80" s="19">
        <f t="shared" si="10"/>
        <v>226.25975000000003</v>
      </c>
      <c r="K80" s="19">
        <f>SUM(K75:K79)</f>
        <v>252.46810538000003</v>
      </c>
      <c r="L80" s="58">
        <f t="shared" si="8"/>
        <v>0.11583304312852816</v>
      </c>
      <c r="M80" s="59">
        <f t="shared" si="9"/>
        <v>26.20835538</v>
      </c>
      <c r="N80" s="36"/>
      <c r="O80" s="36"/>
      <c r="P80" s="37"/>
    </row>
    <row r="81" spans="2:16" x14ac:dyDescent="0.25">
      <c r="B81" s="35"/>
      <c r="C81" s="36"/>
      <c r="D81" s="144" t="s">
        <v>38</v>
      </c>
      <c r="E81" s="144"/>
      <c r="F81" s="144"/>
      <c r="G81" s="144"/>
      <c r="H81" s="144"/>
      <c r="I81" s="144"/>
      <c r="J81" s="144"/>
      <c r="K81" s="144"/>
      <c r="L81" s="144"/>
      <c r="M81" s="144"/>
      <c r="N81" s="36"/>
      <c r="O81" s="36"/>
      <c r="P81" s="37"/>
    </row>
    <row r="82" spans="2:16" x14ac:dyDescent="0.25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</row>
    <row r="83" spans="2:16" x14ac:dyDescent="0.25">
      <c r="B83" s="35"/>
      <c r="C83" s="36"/>
      <c r="D83" s="36"/>
      <c r="E83" s="36"/>
      <c r="F83" s="36"/>
      <c r="G83" s="36"/>
      <c r="H83" s="36"/>
      <c r="I83" s="29"/>
      <c r="J83" s="29"/>
      <c r="K83" s="29"/>
      <c r="L83" s="29"/>
      <c r="M83" s="29"/>
      <c r="N83" s="29"/>
      <c r="O83" s="36"/>
      <c r="P83" s="37"/>
    </row>
    <row r="84" spans="2:16" x14ac:dyDescent="0.25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6" spans="2:16" x14ac:dyDescent="0.25">
      <c r="B86" s="14" t="s">
        <v>39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81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58" t="s">
        <v>32</v>
      </c>
      <c r="F88" s="158"/>
      <c r="G88" s="158"/>
      <c r="H88" s="158"/>
      <c r="I88" s="158"/>
      <c r="J88" s="158"/>
      <c r="K88" s="158"/>
      <c r="L88" s="158"/>
      <c r="M88" s="158"/>
      <c r="N88" s="17"/>
      <c r="O88" s="17"/>
      <c r="P88" s="11"/>
    </row>
    <row r="89" spans="2:16" x14ac:dyDescent="0.25">
      <c r="B89" s="16"/>
      <c r="C89" s="17"/>
      <c r="D89" s="17"/>
      <c r="E89" s="161" t="s">
        <v>43</v>
      </c>
      <c r="F89" s="161"/>
      <c r="G89" s="161"/>
      <c r="H89" s="161"/>
      <c r="I89" s="161"/>
      <c r="J89" s="161"/>
      <c r="K89" s="161"/>
      <c r="L89" s="161"/>
      <c r="M89" s="161"/>
      <c r="N89" s="17"/>
      <c r="O89" s="17"/>
      <c r="P89" s="11"/>
    </row>
    <row r="90" spans="2:16" ht="24" x14ac:dyDescent="0.25">
      <c r="B90" s="16"/>
      <c r="C90" s="17"/>
      <c r="D90" s="17"/>
      <c r="E90" s="97" t="s">
        <v>40</v>
      </c>
      <c r="F90" s="97" t="s">
        <v>13</v>
      </c>
      <c r="G90" s="97" t="s">
        <v>33</v>
      </c>
      <c r="H90" s="97" t="s">
        <v>34</v>
      </c>
      <c r="I90" s="97" t="s">
        <v>35</v>
      </c>
      <c r="J90" s="97" t="s">
        <v>17</v>
      </c>
      <c r="K90" s="97" t="s">
        <v>36</v>
      </c>
      <c r="L90" s="97" t="s">
        <v>37</v>
      </c>
      <c r="M90" s="97" t="s">
        <v>1</v>
      </c>
      <c r="N90" s="17"/>
      <c r="O90" s="17"/>
      <c r="P90" s="11"/>
    </row>
    <row r="91" spans="2:16" x14ac:dyDescent="0.25">
      <c r="B91" s="16"/>
      <c r="C91" s="17"/>
      <c r="D91" s="17"/>
      <c r="E91" s="95">
        <v>2012</v>
      </c>
      <c r="F91" s="96">
        <v>2.1639017400081232E-2</v>
      </c>
      <c r="G91" s="96">
        <v>3.0219652384046537E-2</v>
      </c>
      <c r="H91" s="96">
        <v>3.709305247486696E-2</v>
      </c>
      <c r="I91" s="96">
        <v>2.6114209543595508E-2</v>
      </c>
      <c r="J91" s="96">
        <v>2.7260097179320611E-2</v>
      </c>
      <c r="K91" s="96">
        <v>6.0508402435808569E-3</v>
      </c>
      <c r="L91" s="96">
        <v>0</v>
      </c>
      <c r="M91" s="96">
        <v>2.6324199227309632E-2</v>
      </c>
      <c r="N91" s="17"/>
      <c r="O91" s="17"/>
      <c r="P91" s="11"/>
    </row>
    <row r="92" spans="2:16" x14ac:dyDescent="0.25">
      <c r="B92" s="16"/>
      <c r="C92" s="17"/>
      <c r="D92" s="17"/>
      <c r="E92" s="95">
        <v>2013</v>
      </c>
      <c r="F92" s="96">
        <v>3.3118231788968479E-2</v>
      </c>
      <c r="G92" s="96">
        <v>3.1318348399832434E-2</v>
      </c>
      <c r="H92" s="96">
        <v>4.1340819823058018E-2</v>
      </c>
      <c r="I92" s="96">
        <v>0</v>
      </c>
      <c r="J92" s="96">
        <v>2.7435670183998954E-2</v>
      </c>
      <c r="K92" s="96">
        <v>6.4262265811940592E-3</v>
      </c>
      <c r="L92" s="96">
        <v>0</v>
      </c>
      <c r="M92" s="96">
        <v>3.4534894367112948E-2</v>
      </c>
      <c r="N92" s="17"/>
      <c r="O92" s="17"/>
      <c r="P92" s="11"/>
    </row>
    <row r="93" spans="2:16" x14ac:dyDescent="0.25">
      <c r="B93" s="16"/>
      <c r="C93" s="17"/>
      <c r="D93" s="17"/>
      <c r="E93" s="95">
        <v>2014</v>
      </c>
      <c r="F93" s="96">
        <v>3.8667729947105565E-2</v>
      </c>
      <c r="G93" s="96">
        <v>4.7571410816873543E-2</v>
      </c>
      <c r="H93" s="96">
        <v>6.4437447176535295E-2</v>
      </c>
      <c r="I93" s="96">
        <v>0</v>
      </c>
      <c r="J93" s="96">
        <v>0.10981381052045797</v>
      </c>
      <c r="K93" s="96">
        <v>8.7274251046015848E-3</v>
      </c>
      <c r="L93" s="96">
        <v>0</v>
      </c>
      <c r="M93" s="96">
        <v>4.7240505784148651E-2</v>
      </c>
      <c r="N93" s="17"/>
      <c r="O93" s="17"/>
      <c r="P93" s="11"/>
    </row>
    <row r="94" spans="2:16" x14ac:dyDescent="0.25">
      <c r="B94" s="16"/>
      <c r="C94" s="17"/>
      <c r="D94" s="17"/>
      <c r="E94" s="95">
        <v>2015</v>
      </c>
      <c r="F94" s="96">
        <v>4.6357102344623181E-2</v>
      </c>
      <c r="G94" s="96">
        <v>6.0165134079327449E-2</v>
      </c>
      <c r="H94" s="96">
        <v>6.4088124007555022E-2</v>
      </c>
      <c r="I94" s="96">
        <v>0</v>
      </c>
      <c r="J94" s="96">
        <v>0.10884341895184732</v>
      </c>
      <c r="K94" s="96">
        <v>9.1165665518679277E-3</v>
      </c>
      <c r="L94" s="96">
        <v>0</v>
      </c>
      <c r="M94" s="96">
        <v>5.1129130273123921E-2</v>
      </c>
      <c r="N94" s="17"/>
      <c r="O94" s="17"/>
      <c r="P94" s="11"/>
    </row>
    <row r="95" spans="2:16" x14ac:dyDescent="0.25">
      <c r="B95" s="16"/>
      <c r="C95" s="17"/>
      <c r="D95" s="17"/>
      <c r="E95" s="95">
        <v>2016</v>
      </c>
      <c r="F95" s="96">
        <v>3.1842003550117695E-2</v>
      </c>
      <c r="G95" s="96">
        <v>3.9184973748343573E-2</v>
      </c>
      <c r="H95" s="96">
        <v>4.4533001916321473E-2</v>
      </c>
      <c r="I95" s="96">
        <v>0</v>
      </c>
      <c r="J95" s="96">
        <v>7.8411186518730261E-2</v>
      </c>
      <c r="K95" s="96">
        <v>1.1665458871684149E-2</v>
      </c>
      <c r="L95" s="96">
        <v>0.12932192129605863</v>
      </c>
      <c r="M95" s="96">
        <v>3.5502803589635167E-2</v>
      </c>
      <c r="N95" s="17"/>
      <c r="O95" s="17"/>
      <c r="P95" s="11"/>
    </row>
    <row r="96" spans="2:16" x14ac:dyDescent="0.25">
      <c r="B96" s="16"/>
      <c r="C96" s="17"/>
      <c r="D96" s="17"/>
      <c r="E96" s="95">
        <v>2017</v>
      </c>
      <c r="F96" s="96">
        <v>3.5684101730973486E-2</v>
      </c>
      <c r="G96" s="96">
        <v>4.2205886888054753E-2</v>
      </c>
      <c r="H96" s="96">
        <v>4.8321178434616252E-2</v>
      </c>
      <c r="I96" s="96">
        <v>0</v>
      </c>
      <c r="J96" s="96">
        <v>0.84974236808373893</v>
      </c>
      <c r="K96" s="96">
        <v>1.3948476627674036E-2</v>
      </c>
      <c r="L96" s="96">
        <v>7.7091674720149342E-2</v>
      </c>
      <c r="M96" s="96">
        <v>3.9423695575372571E-2</v>
      </c>
      <c r="N96" s="17"/>
      <c r="O96" s="17"/>
      <c r="P96" s="11"/>
    </row>
    <row r="97" spans="2:16" x14ac:dyDescent="0.25">
      <c r="B97" s="16"/>
      <c r="C97" s="17"/>
      <c r="D97" s="17"/>
      <c r="E97" s="157" t="s">
        <v>38</v>
      </c>
      <c r="F97" s="157"/>
      <c r="G97" s="157"/>
      <c r="H97" s="157"/>
      <c r="I97" s="157"/>
      <c r="J97" s="157"/>
      <c r="K97" s="157"/>
      <c r="L97" s="157"/>
      <c r="M97" s="15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5"/>
    </row>
  </sheetData>
  <sortState ref="G34:H46">
    <sortCondition descending="1" ref="G34:G46"/>
  </sortState>
  <mergeCells count="39">
    <mergeCell ref="G14:H16"/>
    <mergeCell ref="B1:P2"/>
    <mergeCell ref="C8:G9"/>
    <mergeCell ref="J8:M9"/>
    <mergeCell ref="G10:H12"/>
    <mergeCell ref="M10:N12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70:M70"/>
    <mergeCell ref="D67:E67"/>
    <mergeCell ref="D68:E68"/>
    <mergeCell ref="D69:E69"/>
    <mergeCell ref="D72:M72"/>
    <mergeCell ref="D74:E74"/>
    <mergeCell ref="D73:M73"/>
    <mergeCell ref="E97:M97"/>
    <mergeCell ref="E88:M88"/>
    <mergeCell ref="E89:M89"/>
    <mergeCell ref="D81:M8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99"/>
  <sheetViews>
    <sheetView workbookViewId="0">
      <selection activeCell="B1" sqref="B1:P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62" t="s">
        <v>106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6" ht="15" customHeight="1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Junio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1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53" t="s">
        <v>8</v>
      </c>
      <c r="D8" s="153"/>
      <c r="E8" s="153"/>
      <c r="F8" s="153"/>
      <c r="G8" s="153"/>
      <c r="H8" s="3"/>
      <c r="I8" s="3"/>
      <c r="J8" s="153" t="s">
        <v>11</v>
      </c>
      <c r="K8" s="153"/>
      <c r="L8" s="153"/>
      <c r="M8" s="153"/>
      <c r="N8" s="79"/>
      <c r="O8" s="3"/>
      <c r="P8" s="11"/>
    </row>
    <row r="9" spans="2:16" x14ac:dyDescent="0.25">
      <c r="B9" s="16"/>
      <c r="C9" s="153"/>
      <c r="D9" s="153"/>
      <c r="E9" s="153"/>
      <c r="F9" s="153"/>
      <c r="G9" s="153"/>
      <c r="H9" s="3"/>
      <c r="I9" s="3"/>
      <c r="J9" s="153"/>
      <c r="K9" s="153"/>
      <c r="L9" s="153"/>
      <c r="M9" s="153"/>
      <c r="N9" s="79"/>
      <c r="O9" s="3"/>
      <c r="P9" s="11"/>
    </row>
    <row r="10" spans="2:16" x14ac:dyDescent="0.25">
      <c r="B10" s="16"/>
      <c r="C10" s="3"/>
      <c r="D10" s="70" t="s">
        <v>2</v>
      </c>
      <c r="E10" s="70" t="s">
        <v>4</v>
      </c>
      <c r="F10" s="82" t="s">
        <v>5</v>
      </c>
      <c r="G10" s="154" t="s">
        <v>81</v>
      </c>
      <c r="H10" s="155"/>
      <c r="I10" s="83"/>
      <c r="J10" s="3"/>
      <c r="K10" s="70" t="s">
        <v>2</v>
      </c>
      <c r="L10" s="70" t="s">
        <v>10</v>
      </c>
      <c r="M10" s="154" t="s">
        <v>82</v>
      </c>
      <c r="N10" s="155"/>
      <c r="O10" s="3"/>
      <c r="P10" s="11"/>
    </row>
    <row r="11" spans="2:16" x14ac:dyDescent="0.25">
      <c r="B11" s="16"/>
      <c r="C11" s="3"/>
      <c r="D11" s="84">
        <v>2007</v>
      </c>
      <c r="E11" s="85">
        <v>0.11044394468244233</v>
      </c>
      <c r="F11" s="85">
        <v>4.3894409994847561E-2</v>
      </c>
      <c r="G11" s="154"/>
      <c r="H11" s="155"/>
      <c r="I11" s="83"/>
      <c r="J11" s="3"/>
      <c r="K11" s="84">
        <v>2007</v>
      </c>
      <c r="L11" s="85">
        <v>9.4399999999999998E-2</v>
      </c>
      <c r="M11" s="154"/>
      <c r="N11" s="155"/>
      <c r="O11" s="3"/>
      <c r="P11" s="11"/>
    </row>
    <row r="12" spans="2:16" x14ac:dyDescent="0.25">
      <c r="B12" s="16"/>
      <c r="C12" s="3"/>
      <c r="D12" s="84">
        <v>2008</v>
      </c>
      <c r="E12" s="85">
        <v>0.14150717363360563</v>
      </c>
      <c r="F12" s="85">
        <v>5.4465118415060416E-2</v>
      </c>
      <c r="G12" s="154"/>
      <c r="H12" s="155"/>
      <c r="I12" s="83"/>
      <c r="J12" s="3"/>
      <c r="K12" s="84">
        <v>2008</v>
      </c>
      <c r="L12" s="85">
        <v>0.11220000000000001</v>
      </c>
      <c r="M12" s="154"/>
      <c r="N12" s="155"/>
      <c r="O12" s="3"/>
      <c r="P12" s="11"/>
    </row>
    <row r="13" spans="2:16" x14ac:dyDescent="0.25">
      <c r="B13" s="16"/>
      <c r="C13" s="3"/>
      <c r="D13" s="84">
        <v>2009</v>
      </c>
      <c r="E13" s="85">
        <v>0.14700391530957932</v>
      </c>
      <c r="F13" s="85">
        <v>5.7683680792497728E-2</v>
      </c>
      <c r="G13" s="86"/>
      <c r="H13" s="87"/>
      <c r="I13" s="83"/>
      <c r="J13" s="3"/>
      <c r="K13" s="84">
        <v>2009</v>
      </c>
      <c r="L13" s="85">
        <v>0.14169999999999999</v>
      </c>
      <c r="M13" s="3"/>
      <c r="N13" s="3"/>
      <c r="O13" s="3"/>
      <c r="P13" s="11"/>
    </row>
    <row r="14" spans="2:16" x14ac:dyDescent="0.25">
      <c r="B14" s="16"/>
      <c r="C14" s="3"/>
      <c r="D14" s="84">
        <v>2010</v>
      </c>
      <c r="E14" s="85">
        <v>0.16937457858937027</v>
      </c>
      <c r="F14" s="85">
        <v>6.3533818733693584E-2</v>
      </c>
      <c r="G14" s="154" t="s">
        <v>83</v>
      </c>
      <c r="H14" s="155"/>
      <c r="I14" s="88"/>
      <c r="J14" s="3"/>
      <c r="K14" s="84">
        <v>2010</v>
      </c>
      <c r="L14" s="85">
        <v>0.157</v>
      </c>
      <c r="M14" s="3"/>
      <c r="N14" s="3"/>
      <c r="O14" s="3"/>
      <c r="P14" s="11"/>
    </row>
    <row r="15" spans="2:16" x14ac:dyDescent="0.25">
      <c r="B15" s="16"/>
      <c r="C15" s="3"/>
      <c r="D15" s="84">
        <v>2011</v>
      </c>
      <c r="E15" s="85">
        <v>0.19461312086469365</v>
      </c>
      <c r="F15" s="85">
        <v>6.4544731136964129E-2</v>
      </c>
      <c r="G15" s="154"/>
      <c r="H15" s="155"/>
      <c r="I15" s="88"/>
      <c r="J15" s="3"/>
      <c r="K15" s="84">
        <v>2011</v>
      </c>
      <c r="L15" s="85">
        <v>0.1797</v>
      </c>
      <c r="M15" s="3"/>
      <c r="N15" s="3"/>
      <c r="O15" s="3"/>
      <c r="P15" s="11"/>
    </row>
    <row r="16" spans="2:16" x14ac:dyDescent="0.25">
      <c r="B16" s="16"/>
      <c r="C16" s="3"/>
      <c r="D16" s="84">
        <v>2012</v>
      </c>
      <c r="E16" s="85">
        <v>0.22555288746775801</v>
      </c>
      <c r="F16" s="85">
        <v>7.2314282845478473E-2</v>
      </c>
      <c r="G16" s="154"/>
      <c r="H16" s="155"/>
      <c r="I16" s="88"/>
      <c r="J16" s="3"/>
      <c r="K16" s="84">
        <v>2012</v>
      </c>
      <c r="L16" s="85">
        <v>0.20809999999999998</v>
      </c>
      <c r="M16" s="3"/>
      <c r="N16" s="3"/>
      <c r="O16" s="3"/>
      <c r="P16" s="11"/>
    </row>
    <row r="17" spans="2:16" x14ac:dyDescent="0.25">
      <c r="B17" s="16"/>
      <c r="C17" s="3"/>
      <c r="D17" s="84">
        <v>2013</v>
      </c>
      <c r="E17" s="85">
        <v>0.23751088528420203</v>
      </c>
      <c r="F17" s="85">
        <v>7.8817240516260989E-2</v>
      </c>
      <c r="G17" s="3"/>
      <c r="H17" s="3"/>
      <c r="I17" s="3"/>
      <c r="J17" s="3"/>
      <c r="K17" s="84">
        <v>2013</v>
      </c>
      <c r="L17" s="85">
        <v>0.2273</v>
      </c>
      <c r="M17" s="3"/>
      <c r="N17" s="3"/>
      <c r="O17" s="3"/>
      <c r="P17" s="11"/>
    </row>
    <row r="18" spans="2:16" x14ac:dyDescent="0.25">
      <c r="B18" s="16"/>
      <c r="C18" s="3"/>
      <c r="D18" s="84">
        <v>2014</v>
      </c>
      <c r="E18" s="85">
        <v>0.22776552715629994</v>
      </c>
      <c r="F18" s="85">
        <v>8.3570551048518432E-2</v>
      </c>
      <c r="G18" s="3"/>
      <c r="H18" s="3"/>
      <c r="I18" s="3"/>
      <c r="J18" s="3"/>
      <c r="K18" s="84">
        <v>2014</v>
      </c>
      <c r="L18" s="85">
        <v>0.23809999999999998</v>
      </c>
      <c r="M18" s="3"/>
      <c r="N18" s="3"/>
      <c r="O18" s="3"/>
      <c r="P18" s="11"/>
    </row>
    <row r="19" spans="2:16" x14ac:dyDescent="0.25">
      <c r="B19" s="16"/>
      <c r="C19" s="3"/>
      <c r="D19" s="84">
        <v>2015</v>
      </c>
      <c r="E19" s="85">
        <v>0.2189153028949315</v>
      </c>
      <c r="F19" s="85">
        <v>8.1140367608607558E-2</v>
      </c>
      <c r="G19" s="3"/>
      <c r="H19" s="3"/>
      <c r="I19" s="3"/>
      <c r="J19" s="3"/>
      <c r="K19" s="84">
        <v>2015</v>
      </c>
      <c r="L19" s="85">
        <v>0.22940000000000002</v>
      </c>
      <c r="M19" s="3"/>
      <c r="N19" s="3"/>
      <c r="O19" s="3"/>
      <c r="P19" s="11"/>
    </row>
    <row r="20" spans="2:16" x14ac:dyDescent="0.25">
      <c r="B20" s="16"/>
      <c r="C20" s="3"/>
      <c r="D20" s="84">
        <v>2016</v>
      </c>
      <c r="E20" s="85">
        <v>0.20872780773771485</v>
      </c>
      <c r="F20" s="85">
        <v>8.8432014096317235E-2</v>
      </c>
      <c r="G20" s="3"/>
      <c r="H20" s="3"/>
      <c r="I20" s="3"/>
      <c r="J20" s="3"/>
      <c r="K20" s="84">
        <v>2016</v>
      </c>
      <c r="L20" s="85">
        <v>0.23800000000000002</v>
      </c>
      <c r="M20" s="3"/>
      <c r="N20" s="3"/>
      <c r="O20" s="3"/>
      <c r="P20" s="11"/>
    </row>
    <row r="21" spans="2:16" x14ac:dyDescent="0.25">
      <c r="B21" s="16"/>
      <c r="C21" s="3"/>
      <c r="D21" s="89" t="s">
        <v>6</v>
      </c>
      <c r="E21" s="17"/>
      <c r="F21" s="3"/>
      <c r="G21" s="3"/>
      <c r="H21" s="3"/>
      <c r="I21" s="3"/>
      <c r="J21" s="3"/>
      <c r="K21" s="89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9" t="s">
        <v>9</v>
      </c>
      <c r="E22" s="17"/>
      <c r="F22" s="3"/>
      <c r="G22" s="3"/>
      <c r="H22" s="3"/>
      <c r="I22" s="3"/>
      <c r="J22" s="3"/>
      <c r="K22" s="89" t="s">
        <v>9</v>
      </c>
      <c r="L22" s="3"/>
      <c r="M22" s="3"/>
      <c r="N22" s="3"/>
      <c r="O22" s="3"/>
      <c r="P22" s="11"/>
    </row>
    <row r="23" spans="2:16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2:16" ht="15" customHeight="1" x14ac:dyDescent="0.25"/>
    <row r="25" spans="2:16" x14ac:dyDescent="0.25">
      <c r="B25" s="14" t="s">
        <v>85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x14ac:dyDescent="0.25">
      <c r="B26" s="35"/>
      <c r="C26" s="149" t="s">
        <v>76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36"/>
      <c r="O26" s="36"/>
      <c r="P26" s="37"/>
    </row>
    <row r="27" spans="2:16" x14ac:dyDescent="0.25">
      <c r="B27" s="35"/>
      <c r="C27" s="143" t="s">
        <v>78</v>
      </c>
      <c r="D27" s="143"/>
      <c r="E27" s="143"/>
      <c r="F27" s="29"/>
      <c r="G27" s="143" t="s">
        <v>77</v>
      </c>
      <c r="H27" s="143"/>
      <c r="I27" s="143"/>
      <c r="J27" s="143"/>
      <c r="K27" s="143"/>
      <c r="L27" s="29"/>
      <c r="M27" s="29"/>
      <c r="N27" s="36"/>
      <c r="O27" s="36"/>
      <c r="P27" s="37"/>
    </row>
    <row r="28" spans="2:16" x14ac:dyDescent="0.25">
      <c r="B28" s="35"/>
      <c r="C28" s="77" t="s">
        <v>73</v>
      </c>
      <c r="D28" s="77" t="s">
        <v>72</v>
      </c>
      <c r="E28" s="77" t="s">
        <v>1</v>
      </c>
      <c r="F28" s="29"/>
      <c r="G28" s="77" t="s">
        <v>73</v>
      </c>
      <c r="H28" s="77" t="s">
        <v>72</v>
      </c>
      <c r="I28" s="77" t="s">
        <v>74</v>
      </c>
      <c r="J28" s="77" t="s">
        <v>1</v>
      </c>
      <c r="K28" s="77" t="s">
        <v>75</v>
      </c>
      <c r="L28" s="29"/>
      <c r="M28" s="77" t="s">
        <v>79</v>
      </c>
      <c r="N28" s="77" t="s">
        <v>80</v>
      </c>
      <c r="O28" s="36"/>
      <c r="P28" s="37"/>
    </row>
    <row r="29" spans="2:16" x14ac:dyDescent="0.25">
      <c r="B29" s="35"/>
      <c r="C29" s="78">
        <v>42887</v>
      </c>
      <c r="D29" s="19">
        <v>749.50006544999985</v>
      </c>
      <c r="E29" s="19">
        <v>3003.9635380999998</v>
      </c>
      <c r="F29" s="29"/>
      <c r="G29" s="78">
        <v>42887</v>
      </c>
      <c r="H29" s="19">
        <v>749.50006544999985</v>
      </c>
      <c r="I29" s="21">
        <f>+H29/H31-1</f>
        <v>0.1316781221573573</v>
      </c>
      <c r="J29" s="19">
        <v>3003.9635380999998</v>
      </c>
      <c r="K29" s="21">
        <f>+J29/J31-1</f>
        <v>0.12247036773976827</v>
      </c>
      <c r="L29" s="29"/>
      <c r="M29" s="19"/>
      <c r="N29" s="92"/>
      <c r="O29" s="36"/>
      <c r="P29" s="37"/>
    </row>
    <row r="30" spans="2:16" x14ac:dyDescent="0.25">
      <c r="B30" s="35"/>
      <c r="C30" s="78">
        <v>42856</v>
      </c>
      <c r="D30" s="19">
        <v>743.8357100799999</v>
      </c>
      <c r="E30" s="19">
        <v>3036.8622639099999</v>
      </c>
      <c r="F30" s="29"/>
      <c r="G30" s="78">
        <v>42705</v>
      </c>
      <c r="H30" s="19">
        <v>697.77027017000012</v>
      </c>
      <c r="I30" s="21">
        <f>+H30/H32-1</f>
        <v>7.8299909267462109E-2</v>
      </c>
      <c r="J30" s="19">
        <v>2827.4799498000002</v>
      </c>
      <c r="K30" s="21">
        <f>+J30/J32-1</f>
        <v>8.9753512172979777E-2</v>
      </c>
      <c r="L30" s="29"/>
      <c r="M30" s="19">
        <v>9087.9030000000002</v>
      </c>
      <c r="N30" s="21">
        <f>+H30/M30</f>
        <v>7.6780118600517644E-2</v>
      </c>
      <c r="O30" s="36"/>
      <c r="P30" s="37"/>
    </row>
    <row r="31" spans="2:16" x14ac:dyDescent="0.25">
      <c r="B31" s="35"/>
      <c r="C31" s="78">
        <v>42826</v>
      </c>
      <c r="D31" s="19">
        <v>738.33024431999991</v>
      </c>
      <c r="E31" s="19">
        <v>2993.4845686100002</v>
      </c>
      <c r="F31" s="29"/>
      <c r="G31" s="78">
        <v>42522</v>
      </c>
      <c r="H31" s="19">
        <v>662.29084999999986</v>
      </c>
      <c r="I31" s="21">
        <f t="shared" ref="I31:I39" si="0">+H31/H33-1</f>
        <v>6.4199029015822529E-2</v>
      </c>
      <c r="J31" s="19">
        <v>2676.2074299999995</v>
      </c>
      <c r="K31" s="21">
        <f t="shared" ref="K31:K39" si="1">+J31/J33-1</f>
        <v>3.1743338148660705E-2</v>
      </c>
      <c r="L31" s="29"/>
      <c r="M31" s="19"/>
      <c r="N31" s="92"/>
      <c r="O31" s="36"/>
      <c r="P31" s="37"/>
    </row>
    <row r="32" spans="2:16" x14ac:dyDescent="0.25">
      <c r="B32" s="35"/>
      <c r="C32" s="78">
        <v>42795</v>
      </c>
      <c r="D32" s="19">
        <v>734.70326824999984</v>
      </c>
      <c r="E32" s="19">
        <v>2958.3979666999999</v>
      </c>
      <c r="F32" s="29"/>
      <c r="G32" s="78">
        <v>42339</v>
      </c>
      <c r="H32" s="19">
        <v>647.10222469000018</v>
      </c>
      <c r="I32" s="21">
        <f t="shared" si="0"/>
        <v>7.9788450246785825E-2</v>
      </c>
      <c r="J32" s="19">
        <v>2594.6050351899999</v>
      </c>
      <c r="K32" s="21">
        <f t="shared" si="1"/>
        <v>-7.6499005282952837E-3</v>
      </c>
      <c r="L32" s="29"/>
      <c r="M32" s="19">
        <v>8553.1059999999998</v>
      </c>
      <c r="N32" s="21">
        <f>+H32/M32</f>
        <v>7.5656986443287416E-2</v>
      </c>
      <c r="O32" s="36"/>
      <c r="P32" s="37"/>
    </row>
    <row r="33" spans="2:16" x14ac:dyDescent="0.25">
      <c r="B33" s="35"/>
      <c r="C33" s="78">
        <v>42767</v>
      </c>
      <c r="D33" s="19">
        <v>726.36418923999997</v>
      </c>
      <c r="E33" s="19">
        <v>2911.9448545300002</v>
      </c>
      <c r="F33" s="29"/>
      <c r="G33" s="78">
        <v>42156</v>
      </c>
      <c r="H33" s="19">
        <v>622.33739361000005</v>
      </c>
      <c r="I33" s="21">
        <f t="shared" si="0"/>
        <v>6.9607218989287345E-2</v>
      </c>
      <c r="J33" s="19">
        <v>2593.86935786</v>
      </c>
      <c r="K33" s="21">
        <f t="shared" si="1"/>
        <v>2.5034469251937974E-2</v>
      </c>
      <c r="L33" s="29"/>
      <c r="M33" s="19"/>
      <c r="N33" s="92"/>
      <c r="O33" s="36"/>
      <c r="P33" s="37"/>
    </row>
    <row r="34" spans="2:16" x14ac:dyDescent="0.25">
      <c r="B34" s="35"/>
      <c r="C34" s="78">
        <v>42736</v>
      </c>
      <c r="D34" s="19">
        <v>711.04352721000009</v>
      </c>
      <c r="E34" s="19">
        <v>2881.1646990500003</v>
      </c>
      <c r="F34" s="29"/>
      <c r="G34" s="78">
        <v>41974</v>
      </c>
      <c r="H34" s="19">
        <v>599.28611436999984</v>
      </c>
      <c r="I34" s="21">
        <f t="shared" si="0"/>
        <v>5.6990812171352268E-2</v>
      </c>
      <c r="J34" s="19">
        <v>2614.60651495</v>
      </c>
      <c r="K34" s="21">
        <f t="shared" si="1"/>
        <v>4.7803342621066891E-2</v>
      </c>
      <c r="L34" s="29"/>
      <c r="M34" s="19">
        <v>8484.9269999999997</v>
      </c>
      <c r="N34" s="21">
        <f>+H34/M34</f>
        <v>7.0629495618524454E-2</v>
      </c>
      <c r="O34" s="36"/>
      <c r="P34" s="37"/>
    </row>
    <row r="35" spans="2:16" x14ac:dyDescent="0.25">
      <c r="B35" s="35"/>
      <c r="C35" s="78">
        <v>42705</v>
      </c>
      <c r="D35" s="19">
        <v>697.77027017000012</v>
      </c>
      <c r="E35" s="19">
        <v>2827.4799498000002</v>
      </c>
      <c r="F35" s="29"/>
      <c r="G35" s="78">
        <v>41791</v>
      </c>
      <c r="H35" s="19">
        <v>581.83731612999998</v>
      </c>
      <c r="I35" s="21">
        <f t="shared" si="0"/>
        <v>0.21172242334725722</v>
      </c>
      <c r="J35" s="19">
        <v>2530.5191539100001</v>
      </c>
      <c r="K35" s="21">
        <f t="shared" si="1"/>
        <v>7.6495340297163095E-2</v>
      </c>
      <c r="L35" s="29"/>
      <c r="M35" s="19"/>
      <c r="N35" s="92"/>
      <c r="O35" s="36"/>
      <c r="P35" s="37"/>
    </row>
    <row r="36" spans="2:16" x14ac:dyDescent="0.25">
      <c r="B36" s="35"/>
      <c r="C36" s="78">
        <v>42675</v>
      </c>
      <c r="D36" s="19">
        <v>700.80012352000017</v>
      </c>
      <c r="E36" s="19">
        <v>2841.2096142</v>
      </c>
      <c r="F36" s="29"/>
      <c r="G36" s="78">
        <v>41609</v>
      </c>
      <c r="H36" s="19">
        <v>566.97381611000003</v>
      </c>
      <c r="I36" s="21">
        <f t="shared" si="0"/>
        <v>0.32571337944496359</v>
      </c>
      <c r="J36" s="19">
        <v>2495.32179236</v>
      </c>
      <c r="K36" s="21">
        <f t="shared" si="1"/>
        <v>0.12835185365637836</v>
      </c>
      <c r="L36" s="29"/>
      <c r="M36" s="19">
        <v>8294.32</v>
      </c>
      <c r="N36" s="21">
        <f>+H36/M36</f>
        <v>6.8356877490861223E-2</v>
      </c>
      <c r="O36" s="36"/>
      <c r="P36" s="37"/>
    </row>
    <row r="37" spans="2:16" x14ac:dyDescent="0.25">
      <c r="B37" s="35"/>
      <c r="C37" s="78">
        <v>42644</v>
      </c>
      <c r="D37" s="19">
        <v>691.10343313999999</v>
      </c>
      <c r="E37" s="19">
        <v>2789.1309587599999</v>
      </c>
      <c r="F37" s="29"/>
      <c r="G37" s="78">
        <v>41426</v>
      </c>
      <c r="H37" s="19">
        <v>480.17376332999999</v>
      </c>
      <c r="I37" s="21">
        <f t="shared" si="0"/>
        <v>0.30284271744014202</v>
      </c>
      <c r="J37" s="19">
        <v>2350.7014468000002</v>
      </c>
      <c r="K37" s="21">
        <f t="shared" si="1"/>
        <v>0.23883917038287228</v>
      </c>
      <c r="L37" s="29"/>
      <c r="M37" s="19"/>
      <c r="N37" s="92"/>
      <c r="O37" s="36"/>
      <c r="P37" s="37"/>
    </row>
    <row r="38" spans="2:16" x14ac:dyDescent="0.25">
      <c r="B38" s="35"/>
      <c r="C38" s="78">
        <v>42614</v>
      </c>
      <c r="D38" s="19">
        <v>682.1850857899999</v>
      </c>
      <c r="E38" s="19">
        <v>2764.7036069999999</v>
      </c>
      <c r="F38" s="29"/>
      <c r="G38" s="78">
        <v>41244</v>
      </c>
      <c r="H38" s="19">
        <v>427.67450709999997</v>
      </c>
      <c r="I38" s="21">
        <f t="shared" si="0"/>
        <v>0.30049775928180278</v>
      </c>
      <c r="J38" s="19">
        <v>2211.4748908099996</v>
      </c>
      <c r="K38" s="21">
        <f t="shared" si="1"/>
        <v>0.26382106743820377</v>
      </c>
      <c r="L38" s="29"/>
      <c r="M38" s="19">
        <v>7734.4579999999996</v>
      </c>
      <c r="N38" s="21">
        <f>+H38/M38</f>
        <v>5.5294696422166875E-2</v>
      </c>
      <c r="O38" s="36"/>
      <c r="P38" s="37"/>
    </row>
    <row r="39" spans="2:16" x14ac:dyDescent="0.25">
      <c r="B39" s="35"/>
      <c r="C39" s="78">
        <v>42583</v>
      </c>
      <c r="D39" s="19">
        <v>671.16433682000002</v>
      </c>
      <c r="E39" s="19">
        <v>2729.7610044799999</v>
      </c>
      <c r="F39" s="29"/>
      <c r="G39" s="78">
        <v>41061</v>
      </c>
      <c r="H39" s="19">
        <v>368.55850434000001</v>
      </c>
      <c r="I39" s="21">
        <f t="shared" si="0"/>
        <v>0.22051208589298033</v>
      </c>
      <c r="J39" s="19">
        <v>1897.5033265</v>
      </c>
      <c r="K39" s="21">
        <f t="shared" si="1"/>
        <v>0.26269700344453439</v>
      </c>
      <c r="L39" s="29"/>
      <c r="M39" s="19"/>
      <c r="N39" s="92"/>
      <c r="O39" s="36"/>
      <c r="P39" s="37"/>
    </row>
    <row r="40" spans="2:16" x14ac:dyDescent="0.25">
      <c r="B40" s="35"/>
      <c r="C40" s="78">
        <v>42552</v>
      </c>
      <c r="D40" s="19">
        <v>655.37129183000002</v>
      </c>
      <c r="E40" s="19">
        <v>2709.5112544699996</v>
      </c>
      <c r="F40" s="29"/>
      <c r="G40" s="78">
        <v>40878</v>
      </c>
      <c r="H40" s="19">
        <v>328.85447441000002</v>
      </c>
      <c r="I40" s="21">
        <f>+H40/H42-1</f>
        <v>0.11648764268276457</v>
      </c>
      <c r="J40" s="19">
        <v>1749.8322727700001</v>
      </c>
      <c r="K40" s="21">
        <f>+J40/J42-1</f>
        <v>0.29139090264079037</v>
      </c>
      <c r="L40" s="36"/>
      <c r="M40" s="19">
        <v>7384.5050000000001</v>
      </c>
      <c r="N40" s="21">
        <f>+H40/M40</f>
        <v>4.4533042419227835E-2</v>
      </c>
      <c r="O40" s="36"/>
      <c r="P40" s="37"/>
    </row>
    <row r="41" spans="2:16" x14ac:dyDescent="0.25">
      <c r="B41" s="35"/>
      <c r="C41" s="78">
        <v>42522</v>
      </c>
      <c r="D41" s="19">
        <v>662.29084999999986</v>
      </c>
      <c r="E41" s="19">
        <v>2676.2074299999995</v>
      </c>
      <c r="F41" s="29"/>
      <c r="G41" s="78">
        <v>40695</v>
      </c>
      <c r="H41" s="19">
        <v>301.97038488999999</v>
      </c>
      <c r="I41" s="21"/>
      <c r="J41" s="19">
        <v>1502.7384410699999</v>
      </c>
      <c r="K41" s="21"/>
      <c r="L41" s="36"/>
      <c r="M41" s="19"/>
      <c r="N41" s="92"/>
      <c r="O41" s="36"/>
      <c r="P41" s="37"/>
    </row>
    <row r="42" spans="2:16" x14ac:dyDescent="0.25">
      <c r="B42" s="39"/>
      <c r="C42" s="40"/>
      <c r="D42" s="40"/>
      <c r="E42" s="40"/>
      <c r="F42" s="40"/>
      <c r="G42" s="40"/>
      <c r="H42" s="80">
        <v>294.54376550000001</v>
      </c>
      <c r="I42" s="93">
        <f>+(H30/H40)^(1/5)-1</f>
        <v>0.16236290387442431</v>
      </c>
      <c r="J42" s="80">
        <v>1354.9981413</v>
      </c>
      <c r="K42" s="40"/>
      <c r="L42" s="40"/>
      <c r="M42" s="40"/>
      <c r="N42" s="40"/>
      <c r="O42" s="40"/>
      <c r="P42" s="41"/>
    </row>
    <row r="44" spans="2:16" x14ac:dyDescent="0.25">
      <c r="B44" s="14" t="s">
        <v>61</v>
      </c>
      <c r="C44" s="15"/>
      <c r="D44" s="15"/>
      <c r="E44" s="15"/>
      <c r="F44" s="15"/>
      <c r="G44" s="15"/>
      <c r="H44" s="15"/>
      <c r="I44" s="15"/>
      <c r="J44" s="15"/>
      <c r="K44" s="15"/>
      <c r="L44" s="33"/>
      <c r="M44" s="33"/>
      <c r="N44" s="33"/>
      <c r="O44" s="33"/>
      <c r="P44" s="34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36"/>
      <c r="M45" s="36"/>
      <c r="N45" s="36"/>
      <c r="O45" s="36"/>
      <c r="P45" s="37"/>
    </row>
    <row r="46" spans="2:16" x14ac:dyDescent="0.25">
      <c r="B46" s="16"/>
      <c r="C46" s="17"/>
      <c r="D46" s="142" t="s">
        <v>30</v>
      </c>
      <c r="E46" s="142"/>
      <c r="F46" s="142"/>
      <c r="G46" s="142"/>
      <c r="H46" s="142"/>
      <c r="I46" s="142"/>
      <c r="J46" s="142"/>
      <c r="K46" s="142"/>
      <c r="L46" s="36"/>
      <c r="M46" s="36"/>
      <c r="N46" s="36"/>
      <c r="O46" s="36"/>
      <c r="P46" s="37"/>
    </row>
    <row r="47" spans="2:16" x14ac:dyDescent="0.25">
      <c r="B47" s="16"/>
      <c r="C47" s="17"/>
      <c r="D47" s="156" t="s">
        <v>59</v>
      </c>
      <c r="E47" s="156"/>
      <c r="F47" s="156"/>
      <c r="G47" s="156"/>
      <c r="H47" s="156"/>
      <c r="I47" s="156"/>
      <c r="J47" s="156"/>
      <c r="K47" s="156"/>
      <c r="L47" s="36"/>
      <c r="M47" s="36"/>
      <c r="N47" s="36"/>
      <c r="O47" s="36"/>
      <c r="P47" s="37"/>
    </row>
    <row r="48" spans="2:16" ht="48" x14ac:dyDescent="0.25">
      <c r="B48" s="35"/>
      <c r="C48" s="36"/>
      <c r="D48" s="148" t="s">
        <v>29</v>
      </c>
      <c r="E48" s="148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21</v>
      </c>
      <c r="L48" s="29"/>
      <c r="M48" s="18" t="s">
        <v>10</v>
      </c>
      <c r="N48" s="36"/>
      <c r="O48" s="36"/>
      <c r="P48" s="37"/>
    </row>
    <row r="49" spans="2:16" x14ac:dyDescent="0.25">
      <c r="B49" s="35"/>
      <c r="C49" s="36"/>
      <c r="D49" s="141" t="s">
        <v>22</v>
      </c>
      <c r="E49" s="141"/>
      <c r="F49" s="19">
        <v>2.1140196200000001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2.1140196200000001</v>
      </c>
      <c r="L49" s="29"/>
      <c r="M49" s="21">
        <f>+K49/K$56</f>
        <v>7.0374343536044144E-4</v>
      </c>
      <c r="N49" s="36"/>
      <c r="O49" s="36"/>
      <c r="P49" s="37"/>
    </row>
    <row r="50" spans="2:16" x14ac:dyDescent="0.25">
      <c r="B50" s="44"/>
      <c r="C50" s="45"/>
      <c r="D50" s="141" t="s">
        <v>23</v>
      </c>
      <c r="E50" s="141"/>
      <c r="F50" s="19">
        <v>58.225646390000001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58.225646390000001</v>
      </c>
      <c r="L50" s="29"/>
      <c r="M50" s="21">
        <f t="shared" ref="M50:M56" si="3">+K50/K$56</f>
        <v>1.9382940455671308E-2</v>
      </c>
      <c r="N50" s="45"/>
      <c r="O50" s="45"/>
      <c r="P50" s="46"/>
    </row>
    <row r="51" spans="2:16" x14ac:dyDescent="0.25">
      <c r="B51" s="35"/>
      <c r="C51" s="29"/>
      <c r="D51" s="141" t="s">
        <v>24</v>
      </c>
      <c r="E51" s="141"/>
      <c r="F51" s="19">
        <v>254.57516457</v>
      </c>
      <c r="G51" s="19">
        <v>25.667525440000002</v>
      </c>
      <c r="H51" s="19">
        <v>4.7856335400000001</v>
      </c>
      <c r="I51" s="19">
        <v>0</v>
      </c>
      <c r="J51" s="19">
        <v>1.10536583</v>
      </c>
      <c r="K51" s="20">
        <f t="shared" si="2"/>
        <v>286.13368937999996</v>
      </c>
      <c r="L51" s="29"/>
      <c r="M51" s="21">
        <f t="shared" si="3"/>
        <v>9.5252051415037772E-2</v>
      </c>
      <c r="N51" s="29"/>
      <c r="O51" s="29"/>
      <c r="P51" s="37"/>
    </row>
    <row r="52" spans="2:16" x14ac:dyDescent="0.25">
      <c r="B52" s="35"/>
      <c r="C52" s="29"/>
      <c r="D52" s="141" t="s">
        <v>25</v>
      </c>
      <c r="E52" s="141"/>
      <c r="F52" s="19">
        <v>497.40097509999998</v>
      </c>
      <c r="G52" s="19">
        <v>444.50371791000003</v>
      </c>
      <c r="H52" s="19">
        <v>61.543801549999998</v>
      </c>
      <c r="I52" s="19">
        <v>0</v>
      </c>
      <c r="J52" s="19">
        <v>88.44737653</v>
      </c>
      <c r="K52" s="20">
        <f t="shared" si="2"/>
        <v>1091.8958710900001</v>
      </c>
      <c r="L52" s="29"/>
      <c r="M52" s="21">
        <f t="shared" si="3"/>
        <v>0.36348506140011999</v>
      </c>
      <c r="N52" s="29"/>
      <c r="O52" s="29"/>
      <c r="P52" s="37"/>
    </row>
    <row r="53" spans="2:16" x14ac:dyDescent="0.25">
      <c r="B53" s="35"/>
      <c r="C53" s="29"/>
      <c r="D53" s="141" t="s">
        <v>26</v>
      </c>
      <c r="E53" s="141"/>
      <c r="F53" s="19">
        <v>238.29433504000002</v>
      </c>
      <c r="G53" s="19">
        <v>284.24234727999999</v>
      </c>
      <c r="H53" s="19">
        <v>102.00725987</v>
      </c>
      <c r="I53" s="19">
        <v>3.1545E-4</v>
      </c>
      <c r="J53" s="19">
        <v>86.85483705</v>
      </c>
      <c r="K53" s="20">
        <f t="shared" si="2"/>
        <v>711.39909468999997</v>
      </c>
      <c r="L53" s="29"/>
      <c r="M53" s="21">
        <f t="shared" si="3"/>
        <v>0.23682014966798109</v>
      </c>
      <c r="N53" s="29"/>
      <c r="O53" s="29"/>
      <c r="P53" s="37"/>
    </row>
    <row r="54" spans="2:16" x14ac:dyDescent="0.25">
      <c r="B54" s="35"/>
      <c r="C54" s="29"/>
      <c r="D54" s="141" t="s">
        <v>27</v>
      </c>
      <c r="E54" s="141"/>
      <c r="F54" s="19">
        <v>407.45844978999992</v>
      </c>
      <c r="G54" s="19">
        <v>231.96895020999997</v>
      </c>
      <c r="H54" s="19">
        <v>24.288502690000005</v>
      </c>
      <c r="I54" s="19">
        <v>3.2698612100000002</v>
      </c>
      <c r="J54" s="19">
        <v>82.514301549999999</v>
      </c>
      <c r="K54" s="20">
        <f t="shared" si="2"/>
        <v>749.50006544999997</v>
      </c>
      <c r="L54" s="29"/>
      <c r="M54" s="21">
        <f t="shared" si="3"/>
        <v>0.2495037159885293</v>
      </c>
      <c r="N54" s="29"/>
      <c r="O54" s="29"/>
      <c r="P54" s="37"/>
    </row>
    <row r="55" spans="2:16" x14ac:dyDescent="0.25">
      <c r="B55" s="35"/>
      <c r="C55" s="29"/>
      <c r="D55" s="141" t="s">
        <v>28</v>
      </c>
      <c r="E55" s="141"/>
      <c r="F55" s="19">
        <v>81.256740430000008</v>
      </c>
      <c r="G55" s="19">
        <v>23.438411050000006</v>
      </c>
      <c r="H55" s="19">
        <v>0</v>
      </c>
      <c r="I55" s="19">
        <v>0</v>
      </c>
      <c r="J55" s="19">
        <v>0</v>
      </c>
      <c r="K55" s="20">
        <f t="shared" si="2"/>
        <v>104.69515148000002</v>
      </c>
      <c r="L55" s="29"/>
      <c r="M55" s="21">
        <f t="shared" si="3"/>
        <v>3.4852337637300175E-2</v>
      </c>
      <c r="N55" s="29"/>
      <c r="O55" s="29"/>
      <c r="P55" s="37"/>
    </row>
    <row r="56" spans="2:16" x14ac:dyDescent="0.25">
      <c r="B56" s="35"/>
      <c r="C56" s="29"/>
      <c r="D56" s="141" t="s">
        <v>21</v>
      </c>
      <c r="E56" s="141"/>
      <c r="F56" s="20">
        <f t="shared" ref="F56:K56" si="4">SUM(F49:F55)</f>
        <v>1539.32533094</v>
      </c>
      <c r="G56" s="20">
        <f t="shared" si="4"/>
        <v>1009.8209518900001</v>
      </c>
      <c r="H56" s="20">
        <f t="shared" si="4"/>
        <v>192.62519764999999</v>
      </c>
      <c r="I56" s="20">
        <f t="shared" si="4"/>
        <v>3.2701766600000002</v>
      </c>
      <c r="J56" s="20">
        <f t="shared" si="4"/>
        <v>258.92188095999995</v>
      </c>
      <c r="K56" s="20">
        <f t="shared" si="4"/>
        <v>3003.9635380999998</v>
      </c>
      <c r="L56" s="50"/>
      <c r="M56" s="24">
        <f t="shared" si="3"/>
        <v>1</v>
      </c>
      <c r="N56" s="29"/>
      <c r="O56" s="29"/>
      <c r="P56" s="37"/>
    </row>
    <row r="57" spans="2:16" x14ac:dyDescent="0.25">
      <c r="B57" s="35"/>
      <c r="C57" s="29"/>
      <c r="D57" s="29"/>
      <c r="E57" s="36"/>
      <c r="F57" s="43"/>
      <c r="G57" s="36"/>
      <c r="H57" s="36"/>
      <c r="I57" s="29"/>
      <c r="J57" s="29"/>
      <c r="K57" s="29"/>
      <c r="L57" s="29"/>
      <c r="M57" s="29"/>
      <c r="N57" s="29"/>
      <c r="O57" s="29"/>
      <c r="P57" s="37"/>
    </row>
    <row r="58" spans="2:16" x14ac:dyDescent="0.25">
      <c r="B58" s="35"/>
      <c r="C58" s="29"/>
      <c r="D58" s="29"/>
      <c r="E58" s="36"/>
      <c r="F58" s="43"/>
      <c r="G58" s="36"/>
      <c r="H58" s="36"/>
      <c r="I58" s="29"/>
      <c r="J58" s="29"/>
      <c r="K58" s="29"/>
      <c r="L58" s="29"/>
      <c r="M58" s="29"/>
      <c r="N58" s="29"/>
      <c r="O58" s="29"/>
      <c r="P58" s="37"/>
    </row>
    <row r="59" spans="2:16" x14ac:dyDescent="0.25">
      <c r="B59" s="35"/>
      <c r="C59" s="29"/>
      <c r="D59" s="142" t="s">
        <v>31</v>
      </c>
      <c r="E59" s="142"/>
      <c r="F59" s="142"/>
      <c r="G59" s="142"/>
      <c r="H59" s="142"/>
      <c r="I59" s="142"/>
      <c r="J59" s="142"/>
      <c r="K59" s="142"/>
      <c r="L59" s="142"/>
      <c r="M59" s="142"/>
      <c r="N59" s="29"/>
      <c r="O59" s="29"/>
      <c r="P59" s="37"/>
    </row>
    <row r="60" spans="2:16" x14ac:dyDescent="0.25">
      <c r="B60" s="35"/>
      <c r="C60" s="29"/>
      <c r="D60" s="143" t="s">
        <v>59</v>
      </c>
      <c r="E60" s="143"/>
      <c r="F60" s="143"/>
      <c r="G60" s="143"/>
      <c r="H60" s="143"/>
      <c r="I60" s="143"/>
      <c r="J60" s="143"/>
      <c r="K60" s="143"/>
      <c r="L60" s="143"/>
      <c r="M60" s="143"/>
      <c r="N60" s="29"/>
      <c r="O60" s="29"/>
      <c r="P60" s="37"/>
    </row>
    <row r="61" spans="2:16" x14ac:dyDescent="0.25">
      <c r="B61" s="35"/>
      <c r="C61" s="29"/>
      <c r="D61" s="148"/>
      <c r="E61" s="14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41</v>
      </c>
      <c r="M61" s="27" t="s">
        <v>42</v>
      </c>
      <c r="N61" s="29"/>
      <c r="O61" s="29"/>
      <c r="P61" s="37"/>
    </row>
    <row r="62" spans="2:16" x14ac:dyDescent="0.25">
      <c r="B62" s="35"/>
      <c r="C62" s="29"/>
      <c r="D62" s="147" t="s">
        <v>22</v>
      </c>
      <c r="E62" s="147"/>
      <c r="F62" s="19">
        <v>0.36480477</v>
      </c>
      <c r="G62" s="19">
        <v>63.226886649999997</v>
      </c>
      <c r="H62" s="19">
        <v>0.44660636000000004</v>
      </c>
      <c r="I62" s="19">
        <v>6.7850899999999997E-3</v>
      </c>
      <c r="J62" s="19">
        <v>4.8581000000000003</v>
      </c>
      <c r="K62" s="19">
        <v>2.1140196200000001</v>
      </c>
      <c r="L62" s="58">
        <f>+IFERROR(K62/J62-1,0)</f>
        <v>-0.56484641732364504</v>
      </c>
      <c r="M62" s="59">
        <f>+K62-J62</f>
        <v>-2.7440803800000002</v>
      </c>
      <c r="N62" s="29"/>
      <c r="O62" s="29"/>
      <c r="P62" s="37"/>
    </row>
    <row r="63" spans="2:16" x14ac:dyDescent="0.25">
      <c r="B63" s="35"/>
      <c r="C63" s="29"/>
      <c r="D63" s="141" t="s">
        <v>23</v>
      </c>
      <c r="E63" s="141"/>
      <c r="F63" s="19">
        <v>44.09723180000001</v>
      </c>
      <c r="G63" s="19">
        <v>34.732472119999997</v>
      </c>
      <c r="H63" s="19">
        <v>57.391251090000004</v>
      </c>
      <c r="I63" s="19">
        <v>74.509389550000009</v>
      </c>
      <c r="J63" s="19">
        <v>57.864910000000002</v>
      </c>
      <c r="K63" s="19">
        <v>58.225646390000001</v>
      </c>
      <c r="L63" s="58">
        <f t="shared" ref="L63:L69" si="5">+IFERROR(K63/J63-1,0)</f>
        <v>6.2341130401826206E-3</v>
      </c>
      <c r="M63" s="59">
        <f t="shared" ref="M63:M69" si="6">+K63-J63</f>
        <v>0.36073638999999957</v>
      </c>
      <c r="N63" s="29"/>
      <c r="O63" s="29"/>
      <c r="P63" s="37"/>
    </row>
    <row r="64" spans="2:16" x14ac:dyDescent="0.25">
      <c r="B64" s="35"/>
      <c r="C64" s="29"/>
      <c r="D64" s="141" t="s">
        <v>24</v>
      </c>
      <c r="E64" s="141"/>
      <c r="F64" s="19">
        <v>132.22739489999998</v>
      </c>
      <c r="G64" s="19">
        <v>172.70685615999997</v>
      </c>
      <c r="H64" s="19">
        <v>194.59058013000001</v>
      </c>
      <c r="I64" s="19">
        <v>229.27152619000003</v>
      </c>
      <c r="J64" s="19">
        <v>258.24263999999999</v>
      </c>
      <c r="K64" s="19">
        <v>286.13368937999996</v>
      </c>
      <c r="L64" s="58">
        <f t="shared" si="5"/>
        <v>0.10800326925096471</v>
      </c>
      <c r="M64" s="59">
        <f t="shared" si="6"/>
        <v>27.89104937999997</v>
      </c>
      <c r="N64" s="29"/>
      <c r="O64" s="29"/>
      <c r="P64" s="37"/>
    </row>
    <row r="65" spans="2:16" x14ac:dyDescent="0.25">
      <c r="B65" s="35"/>
      <c r="C65" s="29"/>
      <c r="D65" s="141" t="s">
        <v>25</v>
      </c>
      <c r="E65" s="141"/>
      <c r="F65" s="19">
        <v>739.47362813999985</v>
      </c>
      <c r="G65" s="19">
        <v>923.55131785000003</v>
      </c>
      <c r="H65" s="19">
        <v>985.16933316999985</v>
      </c>
      <c r="I65" s="19">
        <v>955.88211085000034</v>
      </c>
      <c r="J65" s="19">
        <v>950.24253999999996</v>
      </c>
      <c r="K65" s="19">
        <v>1091.8958710900001</v>
      </c>
      <c r="L65" s="58">
        <f t="shared" si="5"/>
        <v>0.14907071103131231</v>
      </c>
      <c r="M65" s="59">
        <f t="shared" si="6"/>
        <v>141.65333109000017</v>
      </c>
      <c r="N65" s="29"/>
      <c r="O65" s="29"/>
      <c r="P65" s="37"/>
    </row>
    <row r="66" spans="2:16" x14ac:dyDescent="0.25">
      <c r="B66" s="35"/>
      <c r="C66" s="29"/>
      <c r="D66" s="141" t="s">
        <v>26</v>
      </c>
      <c r="E66" s="141"/>
      <c r="F66" s="19">
        <v>558.22929265000005</v>
      </c>
      <c r="G66" s="19">
        <v>616.23147383999981</v>
      </c>
      <c r="H66" s="19">
        <v>631.95785336000006</v>
      </c>
      <c r="I66" s="19">
        <v>616.6064374099999</v>
      </c>
      <c r="J66" s="19">
        <v>640.96088999999995</v>
      </c>
      <c r="K66" s="19">
        <v>711.39909468999997</v>
      </c>
      <c r="L66" s="58">
        <f t="shared" si="5"/>
        <v>0.10989469995587409</v>
      </c>
      <c r="M66" s="59">
        <f t="shared" si="6"/>
        <v>70.43820469000002</v>
      </c>
      <c r="N66" s="29"/>
      <c r="O66" s="29"/>
      <c r="P66" s="37"/>
    </row>
    <row r="67" spans="2:16" x14ac:dyDescent="0.25">
      <c r="B67" s="35"/>
      <c r="C67" s="29"/>
      <c r="D67" s="141" t="s">
        <v>27</v>
      </c>
      <c r="E67" s="141"/>
      <c r="F67" s="19">
        <v>368.55850434000001</v>
      </c>
      <c r="G67" s="19">
        <v>480.17376332999999</v>
      </c>
      <c r="H67" s="19">
        <v>581.83731612999998</v>
      </c>
      <c r="I67" s="19">
        <v>622.33739361000005</v>
      </c>
      <c r="J67" s="19">
        <v>662.29084999999986</v>
      </c>
      <c r="K67" s="19">
        <v>749.50006544999997</v>
      </c>
      <c r="L67" s="58">
        <f t="shared" si="5"/>
        <v>0.13167812215735752</v>
      </c>
      <c r="M67" s="59">
        <f t="shared" si="6"/>
        <v>87.209215450000102</v>
      </c>
      <c r="N67" s="29"/>
      <c r="O67" s="29"/>
      <c r="P67" s="37"/>
    </row>
    <row r="68" spans="2:16" x14ac:dyDescent="0.25">
      <c r="B68" s="35"/>
      <c r="C68" s="29"/>
      <c r="D68" s="141" t="s">
        <v>28</v>
      </c>
      <c r="E68" s="141"/>
      <c r="F68" s="19">
        <v>54.552469899999998</v>
      </c>
      <c r="G68" s="19">
        <v>60.078676850000001</v>
      </c>
      <c r="H68" s="19">
        <v>79.126213669999999</v>
      </c>
      <c r="I68" s="19">
        <v>95.25571515999998</v>
      </c>
      <c r="J68" s="19">
        <v>101.74750000000002</v>
      </c>
      <c r="K68" s="19">
        <v>104.69515148000002</v>
      </c>
      <c r="L68" s="58">
        <f t="shared" si="5"/>
        <v>2.8970259514975893E-2</v>
      </c>
      <c r="M68" s="59">
        <f t="shared" si="6"/>
        <v>2.9476514800000047</v>
      </c>
      <c r="N68" s="29"/>
      <c r="O68" s="29"/>
      <c r="P68" s="37"/>
    </row>
    <row r="69" spans="2:16" x14ac:dyDescent="0.25">
      <c r="B69" s="35"/>
      <c r="C69" s="29"/>
      <c r="D69" s="141" t="s">
        <v>21</v>
      </c>
      <c r="E69" s="141"/>
      <c r="F69" s="19">
        <f t="shared" ref="F69:J69" si="7">SUM(F62:F68)</f>
        <v>1897.5033265</v>
      </c>
      <c r="G69" s="19">
        <f t="shared" si="7"/>
        <v>2350.7014468000002</v>
      </c>
      <c r="H69" s="19">
        <f t="shared" si="7"/>
        <v>2530.5191539100001</v>
      </c>
      <c r="I69" s="19">
        <f t="shared" si="7"/>
        <v>2593.86935786</v>
      </c>
      <c r="J69" s="19">
        <f t="shared" si="7"/>
        <v>2676.2074299999995</v>
      </c>
      <c r="K69" s="19">
        <f>SUM(K62:K68)</f>
        <v>3003.9635380999998</v>
      </c>
      <c r="L69" s="58">
        <f t="shared" si="5"/>
        <v>0.12247036773976827</v>
      </c>
      <c r="M69" s="59">
        <f t="shared" si="6"/>
        <v>327.75610810000035</v>
      </c>
      <c r="N69" s="29"/>
      <c r="O69" s="29"/>
      <c r="P69" s="37"/>
    </row>
    <row r="70" spans="2:16" x14ac:dyDescent="0.25">
      <c r="B70" s="35"/>
      <c r="C70" s="36"/>
      <c r="D70" s="144" t="s">
        <v>38</v>
      </c>
      <c r="E70" s="144"/>
      <c r="F70" s="144"/>
      <c r="G70" s="144"/>
      <c r="H70" s="144"/>
      <c r="I70" s="144"/>
      <c r="J70" s="144"/>
      <c r="K70" s="144"/>
      <c r="L70" s="144"/>
      <c r="M70" s="144"/>
      <c r="N70" s="36"/>
      <c r="O70" s="36"/>
      <c r="P70" s="37"/>
    </row>
    <row r="71" spans="2:16" x14ac:dyDescent="0.25">
      <c r="B71" s="35"/>
      <c r="C71" s="3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6"/>
      <c r="O71" s="36"/>
      <c r="P71" s="37"/>
    </row>
    <row r="72" spans="2:16" x14ac:dyDescent="0.25">
      <c r="B72" s="35"/>
      <c r="C72" s="36"/>
      <c r="D72" s="142" t="s">
        <v>60</v>
      </c>
      <c r="E72" s="142"/>
      <c r="F72" s="142"/>
      <c r="G72" s="142"/>
      <c r="H72" s="142"/>
      <c r="I72" s="142"/>
      <c r="J72" s="142"/>
      <c r="K72" s="142"/>
      <c r="L72" s="142"/>
      <c r="M72" s="142"/>
      <c r="N72" s="36"/>
      <c r="O72" s="36"/>
      <c r="P72" s="37"/>
    </row>
    <row r="73" spans="2:16" x14ac:dyDescent="0.25">
      <c r="B73" s="35"/>
      <c r="C73" s="36"/>
      <c r="D73" s="143" t="s">
        <v>59</v>
      </c>
      <c r="E73" s="143"/>
      <c r="F73" s="143"/>
      <c r="G73" s="143"/>
      <c r="H73" s="143"/>
      <c r="I73" s="143"/>
      <c r="J73" s="143"/>
      <c r="K73" s="143"/>
      <c r="L73" s="143"/>
      <c r="M73" s="143"/>
      <c r="N73" s="36"/>
      <c r="O73" s="36"/>
      <c r="P73" s="37"/>
    </row>
    <row r="74" spans="2:16" x14ac:dyDescent="0.25">
      <c r="B74" s="35"/>
      <c r="C74" s="36"/>
      <c r="D74" s="148"/>
      <c r="E74" s="14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41</v>
      </c>
      <c r="M74" s="27" t="s">
        <v>42</v>
      </c>
      <c r="N74" s="36"/>
      <c r="O74" s="36"/>
      <c r="P74" s="37"/>
    </row>
    <row r="75" spans="2:16" x14ac:dyDescent="0.25">
      <c r="B75" s="35"/>
      <c r="C75" s="36"/>
      <c r="D75" s="52" t="s">
        <v>13</v>
      </c>
      <c r="E75" s="61"/>
      <c r="F75" s="19">
        <v>133.49608714999997</v>
      </c>
      <c r="G75" s="19">
        <v>196.62284750000001</v>
      </c>
      <c r="H75" s="19">
        <v>276.25611119999991</v>
      </c>
      <c r="I75" s="19">
        <v>344.32886876999999</v>
      </c>
      <c r="J75" s="19">
        <v>371.71556999999996</v>
      </c>
      <c r="K75" s="19">
        <v>407.45844978999992</v>
      </c>
      <c r="L75" s="58">
        <f>+IFERROR(K75/J75-1,0)</f>
        <v>9.6156531161715852E-2</v>
      </c>
      <c r="M75" s="59">
        <f>+K75-J75</f>
        <v>35.742879789999961</v>
      </c>
      <c r="N75" s="36"/>
      <c r="O75" s="36"/>
      <c r="P75" s="37"/>
    </row>
    <row r="76" spans="2:16" x14ac:dyDescent="0.25">
      <c r="B76" s="35"/>
      <c r="C76" s="36"/>
      <c r="D76" s="52" t="s">
        <v>15</v>
      </c>
      <c r="E76" s="61"/>
      <c r="F76" s="19">
        <v>164.23081578999998</v>
      </c>
      <c r="G76" s="19">
        <v>179.00086474</v>
      </c>
      <c r="H76" s="19">
        <v>180.32741719000001</v>
      </c>
      <c r="I76" s="19">
        <v>180.33264060999997</v>
      </c>
      <c r="J76" s="19">
        <v>193.36626999999999</v>
      </c>
      <c r="K76" s="19">
        <v>231.96895020999997</v>
      </c>
      <c r="L76" s="58">
        <f t="shared" ref="L76:L80" si="8">+IFERROR(K76/J76-1,0)</f>
        <v>0.1996350253330117</v>
      </c>
      <c r="M76" s="59">
        <f t="shared" ref="M76:M80" si="9">+K76-J76</f>
        <v>38.602680209999988</v>
      </c>
      <c r="N76" s="36"/>
      <c r="O76" s="36"/>
      <c r="P76" s="37"/>
    </row>
    <row r="77" spans="2:16" x14ac:dyDescent="0.25">
      <c r="B77" s="35"/>
      <c r="C77" s="36"/>
      <c r="D77" s="52" t="s">
        <v>16</v>
      </c>
      <c r="E77" s="61"/>
      <c r="F77" s="19">
        <v>11.813296530000001</v>
      </c>
      <c r="G77" s="19">
        <v>17.097310699999998</v>
      </c>
      <c r="H77" s="19">
        <v>17.17521052</v>
      </c>
      <c r="I77" s="19">
        <v>13.855938040000002</v>
      </c>
      <c r="J77" s="19">
        <v>23.03565</v>
      </c>
      <c r="K77" s="19">
        <v>24.288502690000005</v>
      </c>
      <c r="L77" s="58">
        <f t="shared" si="8"/>
        <v>5.438755537612372E-2</v>
      </c>
      <c r="M77" s="59">
        <f t="shared" si="9"/>
        <v>1.2528526900000045</v>
      </c>
      <c r="N77" s="36"/>
      <c r="O77" s="36"/>
      <c r="P77" s="37"/>
    </row>
    <row r="78" spans="2:16" x14ac:dyDescent="0.25">
      <c r="B78" s="35"/>
      <c r="C78" s="36"/>
      <c r="D78" s="52" t="s">
        <v>17</v>
      </c>
      <c r="E78" s="61"/>
      <c r="F78" s="19">
        <v>33.094551090000003</v>
      </c>
      <c r="G78" s="19">
        <v>40.007712490000003</v>
      </c>
      <c r="H78" s="19">
        <v>37.492061369999995</v>
      </c>
      <c r="I78" s="19">
        <v>22.862837590000002</v>
      </c>
      <c r="J78" s="19">
        <v>2.5786099999999998</v>
      </c>
      <c r="K78" s="19">
        <v>3.2698612100000002</v>
      </c>
      <c r="L78" s="58">
        <f t="shared" si="8"/>
        <v>0.26807125156576617</v>
      </c>
      <c r="M78" s="59">
        <f t="shared" si="9"/>
        <v>0.69125121000000034</v>
      </c>
      <c r="N78" s="36"/>
      <c r="O78" s="36"/>
      <c r="P78" s="37"/>
    </row>
    <row r="79" spans="2:16" x14ac:dyDescent="0.25">
      <c r="B79" s="35"/>
      <c r="C79" s="36"/>
      <c r="D79" s="52" t="s">
        <v>14</v>
      </c>
      <c r="E79" s="61"/>
      <c r="F79" s="19">
        <v>25.923753780000002</v>
      </c>
      <c r="G79" s="19">
        <v>47.445027899999999</v>
      </c>
      <c r="H79" s="19">
        <v>70.586515850000012</v>
      </c>
      <c r="I79" s="19">
        <v>60.957108600000005</v>
      </c>
      <c r="J79" s="19">
        <v>71.594750000000005</v>
      </c>
      <c r="K79" s="19">
        <v>82.514301549999999</v>
      </c>
      <c r="L79" s="58">
        <f t="shared" si="8"/>
        <v>0.15251888651053314</v>
      </c>
      <c r="M79" s="59">
        <f t="shared" si="9"/>
        <v>10.919551549999994</v>
      </c>
      <c r="N79" s="36"/>
      <c r="O79" s="36"/>
      <c r="P79" s="37"/>
    </row>
    <row r="80" spans="2:16" x14ac:dyDescent="0.25">
      <c r="B80" s="35"/>
      <c r="C80" s="36"/>
      <c r="D80" s="52" t="s">
        <v>21</v>
      </c>
      <c r="E80" s="61"/>
      <c r="F80" s="19">
        <f t="shared" ref="F80:J80" si="10">SUM(F75:F79)</f>
        <v>368.55850433999996</v>
      </c>
      <c r="G80" s="19">
        <f t="shared" si="10"/>
        <v>480.17376333000004</v>
      </c>
      <c r="H80" s="19">
        <f t="shared" si="10"/>
        <v>581.83731612999986</v>
      </c>
      <c r="I80" s="19">
        <f t="shared" si="10"/>
        <v>622.33739360999994</v>
      </c>
      <c r="J80" s="19">
        <f t="shared" si="10"/>
        <v>662.29084999999998</v>
      </c>
      <c r="K80" s="19">
        <f>SUM(K75:K79)</f>
        <v>749.50006544999997</v>
      </c>
      <c r="L80" s="58">
        <f t="shared" si="8"/>
        <v>0.1316781221573573</v>
      </c>
      <c r="M80" s="59">
        <f t="shared" si="9"/>
        <v>87.209215449999988</v>
      </c>
      <c r="N80" s="36"/>
      <c r="O80" s="36"/>
      <c r="P80" s="37"/>
    </row>
    <row r="81" spans="2:16" x14ac:dyDescent="0.25">
      <c r="B81" s="35"/>
      <c r="C81" s="36"/>
      <c r="D81" s="144" t="s">
        <v>38</v>
      </c>
      <c r="E81" s="144"/>
      <c r="F81" s="144"/>
      <c r="G81" s="144"/>
      <c r="H81" s="144"/>
      <c r="I81" s="144"/>
      <c r="J81" s="144"/>
      <c r="K81" s="144"/>
      <c r="L81" s="144"/>
      <c r="M81" s="144"/>
      <c r="N81" s="36"/>
      <c r="O81" s="36"/>
      <c r="P81" s="37"/>
    </row>
    <row r="82" spans="2:16" x14ac:dyDescent="0.25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</row>
    <row r="83" spans="2:16" x14ac:dyDescent="0.25">
      <c r="B83" s="35"/>
      <c r="C83" s="36"/>
      <c r="D83" s="36"/>
      <c r="E83" s="36"/>
      <c r="F83" s="36"/>
      <c r="G83" s="36"/>
      <c r="H83" s="36"/>
      <c r="I83" s="29"/>
      <c r="J83" s="29"/>
      <c r="K83" s="29"/>
      <c r="L83" s="29"/>
      <c r="M83" s="29"/>
      <c r="N83" s="29"/>
      <c r="O83" s="36"/>
      <c r="P83" s="37"/>
    </row>
    <row r="84" spans="2:16" x14ac:dyDescent="0.25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6" spans="2:16" x14ac:dyDescent="0.25">
      <c r="B86" s="14" t="s">
        <v>39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81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58" t="s">
        <v>32</v>
      </c>
      <c r="F88" s="158"/>
      <c r="G88" s="158"/>
      <c r="H88" s="158"/>
      <c r="I88" s="158"/>
      <c r="J88" s="158"/>
      <c r="K88" s="158"/>
      <c r="L88" s="158"/>
      <c r="M88" s="158"/>
      <c r="N88" s="17"/>
      <c r="O88" s="17"/>
      <c r="P88" s="11"/>
    </row>
    <row r="89" spans="2:16" x14ac:dyDescent="0.25">
      <c r="B89" s="16"/>
      <c r="C89" s="17"/>
      <c r="D89" s="17"/>
      <c r="E89" s="161" t="s">
        <v>43</v>
      </c>
      <c r="F89" s="161"/>
      <c r="G89" s="161"/>
      <c r="H89" s="161"/>
      <c r="I89" s="161"/>
      <c r="J89" s="161"/>
      <c r="K89" s="161"/>
      <c r="L89" s="161"/>
      <c r="M89" s="161"/>
      <c r="N89" s="17"/>
      <c r="O89" s="17"/>
      <c r="P89" s="11"/>
    </row>
    <row r="90" spans="2:16" ht="24" x14ac:dyDescent="0.25">
      <c r="B90" s="16"/>
      <c r="C90" s="17"/>
      <c r="D90" s="17"/>
      <c r="E90" s="97" t="s">
        <v>40</v>
      </c>
      <c r="F90" s="97" t="s">
        <v>13</v>
      </c>
      <c r="G90" s="97" t="s">
        <v>33</v>
      </c>
      <c r="H90" s="97" t="s">
        <v>34</v>
      </c>
      <c r="I90" s="97" t="s">
        <v>35</v>
      </c>
      <c r="J90" s="97" t="s">
        <v>17</v>
      </c>
      <c r="K90" s="97" t="s">
        <v>36</v>
      </c>
      <c r="L90" s="97" t="s">
        <v>37</v>
      </c>
      <c r="M90" s="97" t="s">
        <v>1</v>
      </c>
      <c r="N90" s="17"/>
      <c r="O90" s="17"/>
      <c r="P90" s="11"/>
    </row>
    <row r="91" spans="2:16" x14ac:dyDescent="0.25">
      <c r="B91" s="16"/>
      <c r="C91" s="17"/>
      <c r="D91" s="17"/>
      <c r="E91" s="95">
        <v>2012</v>
      </c>
      <c r="F91" s="96">
        <v>3.4110880397340386E-2</v>
      </c>
      <c r="G91" s="96">
        <v>2.8801989897114647E-2</v>
      </c>
      <c r="H91" s="96">
        <v>4.6386131725356765E-2</v>
      </c>
      <c r="I91" s="96">
        <v>3.7138700150196852E-2</v>
      </c>
      <c r="J91" s="96">
        <v>4.2814669425009916E-2</v>
      </c>
      <c r="K91" s="96">
        <v>7.6302313220149931E-3</v>
      </c>
      <c r="L91" s="96">
        <v>1.7859133911963289E-2</v>
      </c>
      <c r="M91" s="96">
        <v>3.6415853800807974E-2</v>
      </c>
      <c r="N91" s="17"/>
      <c r="O91" s="17"/>
      <c r="P91" s="11"/>
    </row>
    <row r="92" spans="2:16" x14ac:dyDescent="0.25">
      <c r="B92" s="16"/>
      <c r="C92" s="17"/>
      <c r="D92" s="17"/>
      <c r="E92" s="95">
        <v>2013</v>
      </c>
      <c r="F92" s="96">
        <v>3.9128699592746993E-2</v>
      </c>
      <c r="G92" s="96">
        <v>3.7205442284495127E-2</v>
      </c>
      <c r="H92" s="96">
        <v>5.521185104777307E-2</v>
      </c>
      <c r="I92" s="96">
        <v>3.4939747978092614E-2</v>
      </c>
      <c r="J92" s="96">
        <v>5.1779716522526831E-2</v>
      </c>
      <c r="K92" s="96">
        <v>8.4624321671249864E-3</v>
      </c>
      <c r="L92" s="96">
        <v>8.6226567306587273E-3</v>
      </c>
      <c r="M92" s="96">
        <v>4.2654467945429424E-2</v>
      </c>
      <c r="N92" s="17"/>
      <c r="O92" s="17"/>
      <c r="P92" s="11"/>
    </row>
    <row r="93" spans="2:16" x14ac:dyDescent="0.25">
      <c r="B93" s="16"/>
      <c r="C93" s="17"/>
      <c r="D93" s="17"/>
      <c r="E93" s="95">
        <v>2014</v>
      </c>
      <c r="F93" s="96">
        <v>4.9921855160907011E-2</v>
      </c>
      <c r="G93" s="96">
        <v>5.2875236494810712E-2</v>
      </c>
      <c r="H93" s="96">
        <v>8.049795487864625E-2</v>
      </c>
      <c r="I93" s="96">
        <v>4.8205494025419425E-2</v>
      </c>
      <c r="J93" s="96">
        <v>7.7342556126383438E-2</v>
      </c>
      <c r="K93" s="96">
        <v>8.3779039541483306E-3</v>
      </c>
      <c r="L93" s="96">
        <v>2.3137818039283529E-2</v>
      </c>
      <c r="M93" s="96">
        <v>5.8725661689581432E-2</v>
      </c>
      <c r="N93" s="17"/>
      <c r="O93" s="17"/>
      <c r="P93" s="11"/>
    </row>
    <row r="94" spans="2:16" x14ac:dyDescent="0.25">
      <c r="B94" s="16"/>
      <c r="C94" s="17"/>
      <c r="D94" s="17"/>
      <c r="E94" s="95">
        <v>2015</v>
      </c>
      <c r="F94" s="96">
        <v>5.7870378069664836E-2</v>
      </c>
      <c r="G94" s="96">
        <v>8.0805596202549068E-2</v>
      </c>
      <c r="H94" s="96">
        <v>0.10776734534044846</v>
      </c>
      <c r="I94" s="96">
        <v>7.3848284448660886E-2</v>
      </c>
      <c r="J94" s="96">
        <v>0.10576263428819707</v>
      </c>
      <c r="K94" s="96">
        <v>9.9283959545989064E-3</v>
      </c>
      <c r="L94" s="96">
        <v>3.9167200603938961E-2</v>
      </c>
      <c r="M94" s="96">
        <v>7.4225700685006252E-2</v>
      </c>
      <c r="N94" s="17"/>
      <c r="O94" s="17"/>
      <c r="P94" s="11"/>
    </row>
    <row r="95" spans="2:16" x14ac:dyDescent="0.25">
      <c r="B95" s="16"/>
      <c r="C95" s="17"/>
      <c r="D95" s="17"/>
      <c r="E95" s="95">
        <v>2016</v>
      </c>
      <c r="F95" s="96">
        <v>4.9620209901336365E-2</v>
      </c>
      <c r="G95" s="96">
        <v>8.3969506914450542E-2</v>
      </c>
      <c r="H95" s="96">
        <v>7.9457672977625141E-2</v>
      </c>
      <c r="I95" s="96">
        <v>9.7167181444166834E-2</v>
      </c>
      <c r="J95" s="96">
        <v>7.6355742113141653E-2</v>
      </c>
      <c r="K95" s="96">
        <v>1.3104364539315542E-2</v>
      </c>
      <c r="L95" s="96">
        <v>2.6225906715878065E-2</v>
      </c>
      <c r="M95" s="96">
        <v>6.1890960039818449E-2</v>
      </c>
      <c r="N95" s="17"/>
      <c r="O95" s="17"/>
      <c r="P95" s="11"/>
    </row>
    <row r="96" spans="2:16" x14ac:dyDescent="0.25">
      <c r="B96" s="16"/>
      <c r="C96" s="17"/>
      <c r="D96" s="17"/>
      <c r="E96" s="95">
        <v>2017</v>
      </c>
      <c r="F96" s="96">
        <v>4.4331395390166312E-2</v>
      </c>
      <c r="G96" s="96">
        <v>5.5021363343953335E-2</v>
      </c>
      <c r="H96" s="96">
        <v>6.3154734718701894E-2</v>
      </c>
      <c r="I96" s="96">
        <v>7.9378153475193974E-2</v>
      </c>
      <c r="J96" s="96">
        <v>0.10587372976969391</v>
      </c>
      <c r="K96" s="96">
        <v>1.5264440640932289E-2</v>
      </c>
      <c r="L96" s="96">
        <v>2.2973120318402328E-2</v>
      </c>
      <c r="M96" s="96">
        <v>5.1689785697200639E-2</v>
      </c>
      <c r="N96" s="17"/>
      <c r="O96" s="17"/>
      <c r="P96" s="11"/>
    </row>
    <row r="97" spans="2:16" x14ac:dyDescent="0.25">
      <c r="B97" s="16"/>
      <c r="C97" s="17"/>
      <c r="D97" s="17"/>
      <c r="E97" s="157" t="s">
        <v>38</v>
      </c>
      <c r="F97" s="157"/>
      <c r="G97" s="157"/>
      <c r="H97" s="157"/>
      <c r="I97" s="157"/>
      <c r="J97" s="157"/>
      <c r="K97" s="157"/>
      <c r="L97" s="157"/>
      <c r="M97" s="15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5"/>
    </row>
  </sheetData>
  <mergeCells count="39">
    <mergeCell ref="C26:M26"/>
    <mergeCell ref="C27:E27"/>
    <mergeCell ref="G27:K27"/>
    <mergeCell ref="D81:M81"/>
    <mergeCell ref="E88:M88"/>
    <mergeCell ref="D67:E67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E89:M89"/>
    <mergeCell ref="E97:M97"/>
    <mergeCell ref="D68:E68"/>
    <mergeCell ref="D69:E69"/>
    <mergeCell ref="D70:M70"/>
    <mergeCell ref="D72:M72"/>
    <mergeCell ref="D73:M73"/>
    <mergeCell ref="D74:E74"/>
    <mergeCell ref="D66:E66"/>
    <mergeCell ref="D53:E53"/>
    <mergeCell ref="D46:K46"/>
    <mergeCell ref="D47:K47"/>
    <mergeCell ref="D48:E48"/>
    <mergeCell ref="D49:E49"/>
    <mergeCell ref="D50:E50"/>
    <mergeCell ref="D51:E51"/>
    <mergeCell ref="D52:E52"/>
    <mergeCell ref="G14:H16"/>
    <mergeCell ref="B1:P2"/>
    <mergeCell ref="C8:G9"/>
    <mergeCell ref="J8:M9"/>
    <mergeCell ref="G10:H12"/>
    <mergeCell ref="M10:N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Q99"/>
  <sheetViews>
    <sheetView workbookViewId="0">
      <selection activeCell="A9" sqref="A9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62" t="s">
        <v>107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2:16" ht="15" customHeight="1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Junio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1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53" t="s">
        <v>8</v>
      </c>
      <c r="D8" s="153"/>
      <c r="E8" s="153"/>
      <c r="F8" s="153"/>
      <c r="G8" s="153"/>
      <c r="H8" s="3"/>
      <c r="I8" s="3"/>
      <c r="J8" s="153" t="s">
        <v>11</v>
      </c>
      <c r="K8" s="153"/>
      <c r="L8" s="153"/>
      <c r="M8" s="153"/>
      <c r="N8" s="79"/>
      <c r="O8" s="3"/>
      <c r="P8" s="11"/>
    </row>
    <row r="9" spans="2:16" x14ac:dyDescent="0.25">
      <c r="B9" s="16"/>
      <c r="C9" s="153"/>
      <c r="D9" s="153"/>
      <c r="E9" s="153"/>
      <c r="F9" s="153"/>
      <c r="G9" s="153"/>
      <c r="H9" s="3"/>
      <c r="I9" s="3"/>
      <c r="J9" s="153"/>
      <c r="K9" s="153"/>
      <c r="L9" s="153"/>
      <c r="M9" s="153"/>
      <c r="N9" s="79"/>
      <c r="O9" s="3"/>
      <c r="P9" s="11"/>
    </row>
    <row r="10" spans="2:16" x14ac:dyDescent="0.25">
      <c r="B10" s="16"/>
      <c r="C10" s="3"/>
      <c r="D10" s="70" t="s">
        <v>2</v>
      </c>
      <c r="E10" s="70" t="s">
        <v>4</v>
      </c>
      <c r="F10" s="82" t="s">
        <v>5</v>
      </c>
      <c r="G10" s="154" t="s">
        <v>81</v>
      </c>
      <c r="H10" s="155"/>
      <c r="I10" s="83"/>
      <c r="J10" s="3"/>
      <c r="K10" s="70" t="s">
        <v>2</v>
      </c>
      <c r="L10" s="70" t="s">
        <v>10</v>
      </c>
      <c r="M10" s="154" t="s">
        <v>82</v>
      </c>
      <c r="N10" s="155"/>
      <c r="O10" s="3"/>
      <c r="P10" s="11"/>
    </row>
    <row r="11" spans="2:16" x14ac:dyDescent="0.25">
      <c r="B11" s="16"/>
      <c r="C11" s="3"/>
      <c r="D11" s="84">
        <v>2007</v>
      </c>
      <c r="E11" s="85">
        <v>9.3081448398127459E-2</v>
      </c>
      <c r="F11" s="85">
        <v>0.13207924661544113</v>
      </c>
      <c r="G11" s="154"/>
      <c r="H11" s="155"/>
      <c r="I11" s="83"/>
      <c r="J11" s="3"/>
      <c r="K11" s="84">
        <v>2007</v>
      </c>
      <c r="L11" s="85">
        <v>0.16670000000000001</v>
      </c>
      <c r="M11" s="154"/>
      <c r="N11" s="155"/>
      <c r="O11" s="3"/>
      <c r="P11" s="11"/>
    </row>
    <row r="12" spans="2:16" x14ac:dyDescent="0.25">
      <c r="B12" s="16"/>
      <c r="C12" s="3"/>
      <c r="D12" s="84">
        <v>2008</v>
      </c>
      <c r="E12" s="85">
        <v>0.13538071103389754</v>
      </c>
      <c r="F12" s="85">
        <v>0.17265434626331283</v>
      </c>
      <c r="G12" s="154"/>
      <c r="H12" s="155"/>
      <c r="I12" s="83"/>
      <c r="J12" s="3"/>
      <c r="K12" s="84">
        <v>2008</v>
      </c>
      <c r="L12" s="85">
        <v>0.18789999999999998</v>
      </c>
      <c r="M12" s="154"/>
      <c r="N12" s="155"/>
      <c r="O12" s="3"/>
      <c r="P12" s="11"/>
    </row>
    <row r="13" spans="2:16" x14ac:dyDescent="0.25">
      <c r="B13" s="16"/>
      <c r="C13" s="3"/>
      <c r="D13" s="84">
        <v>2009</v>
      </c>
      <c r="E13" s="85">
        <v>0.17379945651234244</v>
      </c>
      <c r="F13" s="85">
        <v>0.19960485069218101</v>
      </c>
      <c r="G13" s="86"/>
      <c r="H13" s="87"/>
      <c r="I13" s="83"/>
      <c r="J13" s="3"/>
      <c r="K13" s="84">
        <v>2009</v>
      </c>
      <c r="L13" s="85">
        <v>0.26</v>
      </c>
      <c r="M13" s="3"/>
      <c r="N13" s="3"/>
      <c r="O13" s="3"/>
      <c r="P13" s="11"/>
    </row>
    <row r="14" spans="2:16" x14ac:dyDescent="0.25">
      <c r="B14" s="16"/>
      <c r="C14" s="3"/>
      <c r="D14" s="84">
        <v>2010</v>
      </c>
      <c r="E14" s="85">
        <v>0.1854794086830196</v>
      </c>
      <c r="F14" s="85">
        <v>0.18450656170067281</v>
      </c>
      <c r="G14" s="154" t="s">
        <v>83</v>
      </c>
      <c r="H14" s="155"/>
      <c r="I14" s="88"/>
      <c r="J14" s="3"/>
      <c r="K14" s="84">
        <v>2010</v>
      </c>
      <c r="L14" s="85">
        <v>0.28949999999999998</v>
      </c>
      <c r="M14" s="3"/>
      <c r="N14" s="3"/>
      <c r="O14" s="3"/>
      <c r="P14" s="11"/>
    </row>
    <row r="15" spans="2:16" x14ac:dyDescent="0.25">
      <c r="B15" s="16"/>
      <c r="C15" s="3"/>
      <c r="D15" s="84">
        <v>2011</v>
      </c>
      <c r="E15" s="85">
        <v>0.20685305088924144</v>
      </c>
      <c r="F15" s="85">
        <v>0.16828304625534946</v>
      </c>
      <c r="G15" s="154"/>
      <c r="H15" s="155"/>
      <c r="I15" s="88"/>
      <c r="J15" s="3"/>
      <c r="K15" s="84">
        <v>2011</v>
      </c>
      <c r="L15" s="85">
        <v>0.31819999999999998</v>
      </c>
      <c r="M15" s="3"/>
      <c r="N15" s="3"/>
      <c r="O15" s="3"/>
      <c r="P15" s="11"/>
    </row>
    <row r="16" spans="2:16" x14ac:dyDescent="0.25">
      <c r="B16" s="16"/>
      <c r="C16" s="3"/>
      <c r="D16" s="84">
        <v>2012</v>
      </c>
      <c r="E16" s="85">
        <v>0.2531382086712784</v>
      </c>
      <c r="F16" s="85">
        <v>0.17039743828622778</v>
      </c>
      <c r="G16" s="154"/>
      <c r="H16" s="155"/>
      <c r="I16" s="88"/>
      <c r="J16" s="3"/>
      <c r="K16" s="84">
        <v>2012</v>
      </c>
      <c r="L16" s="85">
        <v>0.35149999999999998</v>
      </c>
      <c r="M16" s="3"/>
      <c r="N16" s="3"/>
      <c r="O16" s="3"/>
      <c r="P16" s="11"/>
    </row>
    <row r="17" spans="2:16" x14ac:dyDescent="0.25">
      <c r="B17" s="16"/>
      <c r="C17" s="3"/>
      <c r="D17" s="84">
        <v>2013</v>
      </c>
      <c r="E17" s="85">
        <v>0.27178983054239575</v>
      </c>
      <c r="F17" s="85">
        <v>0.18662410729037876</v>
      </c>
      <c r="G17" s="3"/>
      <c r="H17" s="3"/>
      <c r="I17" s="3"/>
      <c r="J17" s="3"/>
      <c r="K17" s="84">
        <v>2013</v>
      </c>
      <c r="L17" s="85">
        <v>0.36210000000000003</v>
      </c>
      <c r="M17" s="3"/>
      <c r="N17" s="3"/>
      <c r="O17" s="3"/>
      <c r="P17" s="11"/>
    </row>
    <row r="18" spans="2:16" x14ac:dyDescent="0.25">
      <c r="B18" s="16"/>
      <c r="C18" s="3"/>
      <c r="D18" s="84">
        <v>2014</v>
      </c>
      <c r="E18" s="85">
        <v>0.26700141430802621</v>
      </c>
      <c r="F18" s="85">
        <v>0.17629647817914648</v>
      </c>
      <c r="G18" s="3"/>
      <c r="H18" s="3"/>
      <c r="I18" s="3"/>
      <c r="J18" s="3"/>
      <c r="K18" s="84">
        <v>2014</v>
      </c>
      <c r="L18" s="85">
        <v>0.36619999999999997</v>
      </c>
      <c r="M18" s="3"/>
      <c r="N18" s="3"/>
      <c r="O18" s="3"/>
      <c r="P18" s="11"/>
    </row>
    <row r="19" spans="2:16" x14ac:dyDescent="0.25">
      <c r="B19" s="16"/>
      <c r="C19" s="3"/>
      <c r="D19" s="84">
        <v>2015</v>
      </c>
      <c r="E19" s="85">
        <v>0.29834710060989983</v>
      </c>
      <c r="F19" s="85">
        <v>0.18870661262156724</v>
      </c>
      <c r="G19" s="3"/>
      <c r="H19" s="3"/>
      <c r="I19" s="3"/>
      <c r="J19" s="3"/>
      <c r="K19" s="84">
        <v>2015</v>
      </c>
      <c r="L19" s="85">
        <v>0.36460000000000004</v>
      </c>
      <c r="M19" s="3"/>
      <c r="N19" s="3"/>
      <c r="O19" s="3"/>
      <c r="P19" s="11"/>
    </row>
    <row r="20" spans="2:16" x14ac:dyDescent="0.25">
      <c r="B20" s="16"/>
      <c r="C20" s="3"/>
      <c r="D20" s="84">
        <v>2016</v>
      </c>
      <c r="E20" s="85">
        <v>0.27417436711389187</v>
      </c>
      <c r="F20" s="85">
        <v>0.1890330020321096</v>
      </c>
      <c r="G20" s="3"/>
      <c r="H20" s="3"/>
      <c r="I20" s="3"/>
      <c r="J20" s="3"/>
      <c r="K20" s="84">
        <v>2016</v>
      </c>
      <c r="L20" s="85">
        <v>0.37450000000000006</v>
      </c>
      <c r="M20" s="3"/>
      <c r="N20" s="3"/>
      <c r="O20" s="3"/>
      <c r="P20" s="11"/>
    </row>
    <row r="21" spans="2:16" x14ac:dyDescent="0.25">
      <c r="B21" s="16"/>
      <c r="C21" s="3"/>
      <c r="D21" s="89" t="s">
        <v>6</v>
      </c>
      <c r="E21" s="17"/>
      <c r="F21" s="3"/>
      <c r="G21" s="3"/>
      <c r="H21" s="3"/>
      <c r="I21" s="3"/>
      <c r="J21" s="3"/>
      <c r="K21" s="89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9" t="s">
        <v>9</v>
      </c>
      <c r="E22" s="17"/>
      <c r="F22" s="3"/>
      <c r="G22" s="3"/>
      <c r="H22" s="3"/>
      <c r="I22" s="3"/>
      <c r="J22" s="3"/>
      <c r="K22" s="89" t="s">
        <v>9</v>
      </c>
      <c r="L22" s="3"/>
      <c r="M22" s="3"/>
      <c r="N22" s="3"/>
      <c r="O22" s="3"/>
      <c r="P22" s="11"/>
    </row>
    <row r="23" spans="2:16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2:16" ht="15" customHeight="1" x14ac:dyDescent="0.25"/>
    <row r="25" spans="2:16" x14ac:dyDescent="0.25">
      <c r="B25" s="14" t="s">
        <v>85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x14ac:dyDescent="0.25">
      <c r="B26" s="35"/>
      <c r="C26" s="149" t="s">
        <v>76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36"/>
      <c r="O26" s="36"/>
      <c r="P26" s="37"/>
    </row>
    <row r="27" spans="2:16" x14ac:dyDescent="0.25">
      <c r="B27" s="35"/>
      <c r="C27" s="143" t="s">
        <v>78</v>
      </c>
      <c r="D27" s="143"/>
      <c r="E27" s="143"/>
      <c r="F27" s="29"/>
      <c r="G27" s="143" t="s">
        <v>77</v>
      </c>
      <c r="H27" s="143"/>
      <c r="I27" s="143"/>
      <c r="J27" s="143"/>
      <c r="K27" s="143"/>
      <c r="L27" s="29"/>
      <c r="M27" s="29"/>
      <c r="N27" s="36"/>
      <c r="O27" s="36"/>
      <c r="P27" s="37"/>
    </row>
    <row r="28" spans="2:16" x14ac:dyDescent="0.25">
      <c r="B28" s="35"/>
      <c r="C28" s="77" t="s">
        <v>73</v>
      </c>
      <c r="D28" s="77" t="s">
        <v>72</v>
      </c>
      <c r="E28" s="77" t="s">
        <v>1</v>
      </c>
      <c r="F28" s="29"/>
      <c r="G28" s="77" t="s">
        <v>73</v>
      </c>
      <c r="H28" s="77" t="s">
        <v>72</v>
      </c>
      <c r="I28" s="77" t="s">
        <v>74</v>
      </c>
      <c r="J28" s="77" t="s">
        <v>1</v>
      </c>
      <c r="K28" s="77" t="s">
        <v>75</v>
      </c>
      <c r="L28" s="29"/>
      <c r="M28" s="77" t="s">
        <v>79</v>
      </c>
      <c r="N28" s="77" t="s">
        <v>80</v>
      </c>
      <c r="O28" s="36"/>
      <c r="P28" s="37"/>
    </row>
    <row r="29" spans="2:16" x14ac:dyDescent="0.25">
      <c r="B29" s="35"/>
      <c r="C29" s="78">
        <v>42887</v>
      </c>
      <c r="D29" s="19">
        <v>491.78282806999994</v>
      </c>
      <c r="E29" s="19">
        <v>2061.4699302999998</v>
      </c>
      <c r="F29" s="29"/>
      <c r="G29" s="78">
        <v>42887</v>
      </c>
      <c r="H29" s="19">
        <v>491.78282806999994</v>
      </c>
      <c r="I29" s="21">
        <f>+H29/H31-1</f>
        <v>0.16039264657712549</v>
      </c>
      <c r="J29" s="19">
        <v>2061.4699302999998</v>
      </c>
      <c r="K29" s="21">
        <f>+J29/J31-1</f>
        <v>0.20653832526713267</v>
      </c>
      <c r="L29" s="29"/>
      <c r="M29" s="19"/>
      <c r="N29" s="92"/>
      <c r="O29" s="36"/>
      <c r="P29" s="37"/>
    </row>
    <row r="30" spans="2:16" x14ac:dyDescent="0.25">
      <c r="B30" s="35"/>
      <c r="C30" s="78">
        <v>42856</v>
      </c>
      <c r="D30" s="19">
        <v>486.55648502999992</v>
      </c>
      <c r="E30" s="19">
        <v>2009.6350432299998</v>
      </c>
      <c r="F30" s="29"/>
      <c r="G30" s="78">
        <v>42705</v>
      </c>
      <c r="H30" s="19">
        <v>455.80372</v>
      </c>
      <c r="I30" s="21">
        <f>+H30/H32-1</f>
        <v>0.11481222733397956</v>
      </c>
      <c r="J30" s="19">
        <v>1799.2421579600002</v>
      </c>
      <c r="K30" s="21">
        <f>+J30/J32-1</f>
        <v>-1.7530649302749945E-2</v>
      </c>
      <c r="L30" s="29"/>
      <c r="M30" s="19">
        <v>6545.2060000000001</v>
      </c>
      <c r="N30" s="21">
        <f>+H30/M30</f>
        <v>6.9639323804323347E-2</v>
      </c>
      <c r="O30" s="36"/>
      <c r="P30" s="37"/>
    </row>
    <row r="31" spans="2:16" x14ac:dyDescent="0.25">
      <c r="B31" s="35"/>
      <c r="C31" s="78">
        <v>42826</v>
      </c>
      <c r="D31" s="19">
        <v>481.30821226999996</v>
      </c>
      <c r="E31" s="19">
        <v>1973.8973458099999</v>
      </c>
      <c r="F31" s="29"/>
      <c r="G31" s="78">
        <v>42522</v>
      </c>
      <c r="H31" s="19">
        <v>423.80725999999999</v>
      </c>
      <c r="I31" s="21">
        <f t="shared" ref="I31:I39" si="0">+H31/H33-1</f>
        <v>0.12590514085888338</v>
      </c>
      <c r="J31" s="19">
        <v>1708.58222</v>
      </c>
      <c r="K31" s="21">
        <f t="shared" ref="K31:K39" si="1">+J31/J33-1</f>
        <v>8.4751660822038888E-2</v>
      </c>
      <c r="L31" s="29"/>
      <c r="M31" s="19"/>
      <c r="N31" s="92"/>
      <c r="O31" s="36"/>
      <c r="P31" s="37"/>
    </row>
    <row r="32" spans="2:16" x14ac:dyDescent="0.25">
      <c r="B32" s="35"/>
      <c r="C32" s="78">
        <v>42795</v>
      </c>
      <c r="D32" s="19">
        <v>475.96408494000002</v>
      </c>
      <c r="E32" s="19">
        <v>1956.0961450300001</v>
      </c>
      <c r="F32" s="29"/>
      <c r="G32" s="78">
        <v>42339</v>
      </c>
      <c r="H32" s="19">
        <v>408.86142869999992</v>
      </c>
      <c r="I32" s="21">
        <f t="shared" si="0"/>
        <v>0.13906220553576842</v>
      </c>
      <c r="J32" s="19">
        <v>1831.34685747</v>
      </c>
      <c r="K32" s="21">
        <f t="shared" si="1"/>
        <v>0.15279655048298535</v>
      </c>
      <c r="L32" s="29"/>
      <c r="M32" s="19">
        <v>6614.6760000000004</v>
      </c>
      <c r="N32" s="21">
        <f>+H32/M32</f>
        <v>6.1811255562630715E-2</v>
      </c>
      <c r="O32" s="36"/>
      <c r="P32" s="37"/>
    </row>
    <row r="33" spans="2:16" x14ac:dyDescent="0.25">
      <c r="B33" s="35"/>
      <c r="C33" s="78">
        <v>42767</v>
      </c>
      <c r="D33" s="19">
        <v>470.02231630999995</v>
      </c>
      <c r="E33" s="19">
        <v>1916.3247819400001</v>
      </c>
      <c r="F33" s="29"/>
      <c r="G33" s="78">
        <v>42156</v>
      </c>
      <c r="H33" s="19">
        <v>376.41471258999997</v>
      </c>
      <c r="I33" s="21">
        <f t="shared" si="0"/>
        <v>9.5605817393721537E-2</v>
      </c>
      <c r="J33" s="19">
        <v>1575.09066979</v>
      </c>
      <c r="K33" s="21">
        <f t="shared" si="1"/>
        <v>8.099394935523696E-3</v>
      </c>
      <c r="L33" s="29"/>
      <c r="M33" s="19"/>
      <c r="N33" s="92"/>
      <c r="O33" s="36"/>
      <c r="P33" s="37"/>
    </row>
    <row r="34" spans="2:16" x14ac:dyDescent="0.25">
      <c r="B34" s="35"/>
      <c r="C34" s="78">
        <v>42736</v>
      </c>
      <c r="D34" s="19">
        <v>464.33288158999994</v>
      </c>
      <c r="E34" s="19">
        <v>1919.2172321499997</v>
      </c>
      <c r="F34" s="29"/>
      <c r="G34" s="78">
        <v>41974</v>
      </c>
      <c r="H34" s="19">
        <v>358.94565433999998</v>
      </c>
      <c r="I34" s="21">
        <f t="shared" si="0"/>
        <v>0.12966674269611511</v>
      </c>
      <c r="J34" s="19">
        <v>1588.61236764</v>
      </c>
      <c r="K34" s="21">
        <f t="shared" si="1"/>
        <v>5.1927662826744436E-2</v>
      </c>
      <c r="L34" s="29"/>
      <c r="M34" s="19">
        <v>6094.1880000000001</v>
      </c>
      <c r="N34" s="21">
        <f>+H34/M34</f>
        <v>5.8899668723708554E-2</v>
      </c>
      <c r="O34" s="36"/>
      <c r="P34" s="37"/>
    </row>
    <row r="35" spans="2:16" x14ac:dyDescent="0.25">
      <c r="B35" s="35"/>
      <c r="C35" s="78">
        <v>42705</v>
      </c>
      <c r="D35" s="19">
        <v>455.80372</v>
      </c>
      <c r="E35" s="19">
        <v>1799.2421579600002</v>
      </c>
      <c r="F35" s="29"/>
      <c r="G35" s="78">
        <v>41791</v>
      </c>
      <c r="H35" s="19">
        <v>343.56764688000004</v>
      </c>
      <c r="I35" s="21">
        <f t="shared" si="0"/>
        <v>0.19810473811969942</v>
      </c>
      <c r="J35" s="19">
        <v>1562.4358845000002</v>
      </c>
      <c r="K35" s="21">
        <f t="shared" si="1"/>
        <v>3.2409952553094312E-2</v>
      </c>
      <c r="L35" s="29"/>
      <c r="M35" s="19"/>
      <c r="N35" s="92"/>
      <c r="O35" s="36"/>
      <c r="P35" s="37"/>
    </row>
    <row r="36" spans="2:16" x14ac:dyDescent="0.25">
      <c r="B36" s="35"/>
      <c r="C36" s="78">
        <v>42675</v>
      </c>
      <c r="D36" s="19">
        <v>460.49838825</v>
      </c>
      <c r="E36" s="19">
        <v>1827.7036291700001</v>
      </c>
      <c r="F36" s="29"/>
      <c r="G36" s="78">
        <v>41609</v>
      </c>
      <c r="H36" s="19">
        <v>317.74473017000003</v>
      </c>
      <c r="I36" s="21">
        <f t="shared" si="0"/>
        <v>0.19693656851894858</v>
      </c>
      <c r="J36" s="19">
        <v>1510.1916450900001</v>
      </c>
      <c r="K36" s="21">
        <f t="shared" si="1"/>
        <v>2.2826931628469049E-2</v>
      </c>
      <c r="L36" s="29"/>
      <c r="M36" s="19">
        <v>5781.8490000000002</v>
      </c>
      <c r="N36" s="21">
        <f>+H36/M36</f>
        <v>5.4955556634218569E-2</v>
      </c>
      <c r="O36" s="36"/>
      <c r="P36" s="37"/>
    </row>
    <row r="37" spans="2:16" x14ac:dyDescent="0.25">
      <c r="B37" s="35"/>
      <c r="C37" s="78">
        <v>42644</v>
      </c>
      <c r="D37" s="19">
        <v>447.11447289</v>
      </c>
      <c r="E37" s="19">
        <v>1747.7558718299997</v>
      </c>
      <c r="F37" s="29"/>
      <c r="G37" s="78">
        <v>41426</v>
      </c>
      <c r="H37" s="19">
        <v>286.75927567000002</v>
      </c>
      <c r="I37" s="21">
        <f t="shared" si="0"/>
        <v>0.20668834715524076</v>
      </c>
      <c r="J37" s="19">
        <v>1513.3870810100002</v>
      </c>
      <c r="K37" s="21">
        <f t="shared" si="1"/>
        <v>0.13749772159155516</v>
      </c>
      <c r="L37" s="29"/>
      <c r="M37" s="19"/>
      <c r="N37" s="92"/>
      <c r="O37" s="36"/>
      <c r="P37" s="37"/>
    </row>
    <row r="38" spans="2:16" x14ac:dyDescent="0.25">
      <c r="B38" s="35"/>
      <c r="C38" s="78">
        <v>42614</v>
      </c>
      <c r="D38" s="19">
        <v>439.14935959999991</v>
      </c>
      <c r="E38" s="19">
        <v>1738.84126621</v>
      </c>
      <c r="F38" s="29"/>
      <c r="G38" s="78">
        <v>41244</v>
      </c>
      <c r="H38" s="19">
        <v>265.46496992999994</v>
      </c>
      <c r="I38" s="21">
        <f t="shared" si="0"/>
        <v>0.26377489984573321</v>
      </c>
      <c r="J38" s="19">
        <v>1476.48795548</v>
      </c>
      <c r="K38" s="21">
        <f t="shared" si="1"/>
        <v>0.20072198088479509</v>
      </c>
      <c r="L38" s="29"/>
      <c r="M38" s="19">
        <v>5526.84</v>
      </c>
      <c r="N38" s="21">
        <f>+H38/M38</f>
        <v>4.8031962193586193E-2</v>
      </c>
      <c r="O38" s="36"/>
      <c r="P38" s="37"/>
    </row>
    <row r="39" spans="2:16" x14ac:dyDescent="0.25">
      <c r="B39" s="35"/>
      <c r="C39" s="78">
        <v>42583</v>
      </c>
      <c r="D39" s="19">
        <v>426.24036435999994</v>
      </c>
      <c r="E39" s="19">
        <v>1703.4542438699998</v>
      </c>
      <c r="F39" s="29"/>
      <c r="G39" s="78">
        <v>41061</v>
      </c>
      <c r="H39" s="19">
        <v>237.64153880000001</v>
      </c>
      <c r="I39" s="21">
        <f t="shared" si="0"/>
        <v>0.15282716242786254</v>
      </c>
      <c r="J39" s="19">
        <v>1330.4528459999999</v>
      </c>
      <c r="K39" s="21">
        <f t="shared" si="1"/>
        <v>0.2046011100793681</v>
      </c>
      <c r="L39" s="29"/>
      <c r="M39" s="19"/>
      <c r="N39" s="92"/>
      <c r="O39" s="36"/>
      <c r="P39" s="37"/>
    </row>
    <row r="40" spans="2:16" x14ac:dyDescent="0.25">
      <c r="B40" s="35"/>
      <c r="C40" s="78">
        <v>42552</v>
      </c>
      <c r="D40" s="19">
        <v>408.36674166</v>
      </c>
      <c r="E40" s="19">
        <v>1787.8439164300003</v>
      </c>
      <c r="F40" s="29"/>
      <c r="G40" s="78">
        <v>40878</v>
      </c>
      <c r="H40" s="19">
        <v>210.05716284000005</v>
      </c>
      <c r="I40" s="21">
        <f>+H40/H42-1</f>
        <v>0.12135560080603924</v>
      </c>
      <c r="J40" s="19">
        <v>1229.66679963</v>
      </c>
      <c r="K40" s="21">
        <f>+J40/J42-1</f>
        <v>0.22829320882927262</v>
      </c>
      <c r="L40" s="36"/>
      <c r="M40" s="19">
        <v>5466.509</v>
      </c>
      <c r="N40" s="21">
        <f>+H40/M40</f>
        <v>3.8426199031228167E-2</v>
      </c>
      <c r="O40" s="36"/>
      <c r="P40" s="37"/>
    </row>
    <row r="41" spans="2:16" x14ac:dyDescent="0.25">
      <c r="B41" s="35"/>
      <c r="C41" s="78">
        <v>42522</v>
      </c>
      <c r="D41" s="19">
        <v>423.80725999999999</v>
      </c>
      <c r="E41" s="19">
        <v>1708.58222</v>
      </c>
      <c r="F41" s="29"/>
      <c r="G41" s="78">
        <v>40695</v>
      </c>
      <c r="H41" s="19">
        <v>206.13804614</v>
      </c>
      <c r="I41" s="21"/>
      <c r="J41" s="19">
        <v>1104.47585916</v>
      </c>
      <c r="K41" s="21"/>
      <c r="L41" s="36"/>
      <c r="M41" s="19"/>
      <c r="N41" s="92"/>
      <c r="O41" s="36"/>
      <c r="P41" s="37"/>
    </row>
    <row r="42" spans="2:16" x14ac:dyDescent="0.25">
      <c r="B42" s="39"/>
      <c r="C42" s="40"/>
      <c r="D42" s="40"/>
      <c r="E42" s="40"/>
      <c r="F42" s="40"/>
      <c r="G42" s="40"/>
      <c r="H42" s="80">
        <v>187.32430880000001</v>
      </c>
      <c r="I42" s="93">
        <f>+(H30/H40)^(1/5)-1</f>
        <v>0.16758383599451965</v>
      </c>
      <c r="J42" s="80">
        <v>1001.1182922700001</v>
      </c>
      <c r="K42" s="40"/>
      <c r="L42" s="40"/>
      <c r="M42" s="40"/>
      <c r="N42" s="40"/>
      <c r="O42" s="40"/>
      <c r="P42" s="41"/>
    </row>
    <row r="44" spans="2:16" x14ac:dyDescent="0.25">
      <c r="B44" s="14" t="s">
        <v>61</v>
      </c>
      <c r="C44" s="15"/>
      <c r="D44" s="15"/>
      <c r="E44" s="15"/>
      <c r="F44" s="15"/>
      <c r="G44" s="15"/>
      <c r="H44" s="15"/>
      <c r="I44" s="15"/>
      <c r="J44" s="15"/>
      <c r="K44" s="15"/>
      <c r="L44" s="33"/>
      <c r="M44" s="33"/>
      <c r="N44" s="33"/>
      <c r="O44" s="33"/>
      <c r="P44" s="34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36"/>
      <c r="M45" s="36"/>
      <c r="N45" s="36"/>
      <c r="O45" s="36"/>
      <c r="P45" s="37"/>
    </row>
    <row r="46" spans="2:16" x14ac:dyDescent="0.25">
      <c r="B46" s="16"/>
      <c r="C46" s="17"/>
      <c r="D46" s="142" t="s">
        <v>30</v>
      </c>
      <c r="E46" s="142"/>
      <c r="F46" s="142"/>
      <c r="G46" s="142"/>
      <c r="H46" s="142"/>
      <c r="I46" s="142"/>
      <c r="J46" s="142"/>
      <c r="K46" s="142"/>
      <c r="L46" s="36"/>
      <c r="M46" s="36"/>
      <c r="N46" s="36"/>
      <c r="O46" s="36"/>
      <c r="P46" s="37"/>
    </row>
    <row r="47" spans="2:16" x14ac:dyDescent="0.25">
      <c r="B47" s="16"/>
      <c r="C47" s="17"/>
      <c r="D47" s="156" t="s">
        <v>59</v>
      </c>
      <c r="E47" s="156"/>
      <c r="F47" s="156"/>
      <c r="G47" s="156"/>
      <c r="H47" s="156"/>
      <c r="I47" s="156"/>
      <c r="J47" s="156"/>
      <c r="K47" s="156"/>
      <c r="L47" s="36"/>
      <c r="M47" s="36"/>
      <c r="N47" s="36"/>
      <c r="O47" s="36"/>
      <c r="P47" s="37"/>
    </row>
    <row r="48" spans="2:16" ht="48" x14ac:dyDescent="0.25">
      <c r="B48" s="35"/>
      <c r="C48" s="36"/>
      <c r="D48" s="148" t="s">
        <v>29</v>
      </c>
      <c r="E48" s="148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21</v>
      </c>
      <c r="L48" s="29"/>
      <c r="M48" s="18" t="s">
        <v>10</v>
      </c>
      <c r="N48" s="36"/>
      <c r="O48" s="36"/>
      <c r="P48" s="37"/>
    </row>
    <row r="49" spans="2:16" x14ac:dyDescent="0.25">
      <c r="B49" s="35"/>
      <c r="C49" s="36"/>
      <c r="D49" s="141" t="s">
        <v>22</v>
      </c>
      <c r="E49" s="141"/>
      <c r="F49" s="19">
        <v>10.00080545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10.00080545</v>
      </c>
      <c r="L49" s="29"/>
      <c r="M49" s="21">
        <f>+K49/K$56</f>
        <v>4.851298242581987E-3</v>
      </c>
      <c r="N49" s="36"/>
      <c r="O49" s="36"/>
      <c r="P49" s="37"/>
    </row>
    <row r="50" spans="2:16" x14ac:dyDescent="0.25">
      <c r="B50" s="44"/>
      <c r="C50" s="45"/>
      <c r="D50" s="141" t="s">
        <v>23</v>
      </c>
      <c r="E50" s="141"/>
      <c r="F50" s="19">
        <v>209.22766633000001</v>
      </c>
      <c r="G50" s="19">
        <v>2.2097817700000002</v>
      </c>
      <c r="H50" s="19">
        <v>0</v>
      </c>
      <c r="I50" s="19">
        <v>0</v>
      </c>
      <c r="J50" s="19">
        <v>0</v>
      </c>
      <c r="K50" s="20">
        <f t="shared" si="2"/>
        <v>211.43744810000001</v>
      </c>
      <c r="L50" s="29"/>
      <c r="M50" s="21">
        <f t="shared" ref="M50:M56" si="3">+K50/K$56</f>
        <v>0.10256635083162728</v>
      </c>
      <c r="N50" s="45"/>
      <c r="O50" s="45"/>
      <c r="P50" s="46"/>
    </row>
    <row r="51" spans="2:16" x14ac:dyDescent="0.25">
      <c r="B51" s="35"/>
      <c r="C51" s="29"/>
      <c r="D51" s="141" t="s">
        <v>24</v>
      </c>
      <c r="E51" s="141"/>
      <c r="F51" s="19">
        <v>314.81710858000002</v>
      </c>
      <c r="G51" s="19">
        <v>31.352792179999998</v>
      </c>
      <c r="H51" s="19">
        <v>0</v>
      </c>
      <c r="I51" s="19">
        <v>0</v>
      </c>
      <c r="J51" s="19">
        <v>1.0181405700000001</v>
      </c>
      <c r="K51" s="20">
        <f t="shared" si="2"/>
        <v>347.18804133000003</v>
      </c>
      <c r="L51" s="29"/>
      <c r="M51" s="21">
        <f t="shared" si="3"/>
        <v>0.16841770827065849</v>
      </c>
      <c r="N51" s="29"/>
      <c r="O51" s="29"/>
      <c r="P51" s="37"/>
    </row>
    <row r="52" spans="2:16" x14ac:dyDescent="0.25">
      <c r="B52" s="35"/>
      <c r="C52" s="29"/>
      <c r="D52" s="141" t="s">
        <v>25</v>
      </c>
      <c r="E52" s="141"/>
      <c r="F52" s="19">
        <v>325.70820275</v>
      </c>
      <c r="G52" s="19">
        <v>231.19529684</v>
      </c>
      <c r="H52" s="19">
        <v>0</v>
      </c>
      <c r="I52" s="19">
        <v>0</v>
      </c>
      <c r="J52" s="19">
        <v>62.989286850000006</v>
      </c>
      <c r="K52" s="20">
        <f t="shared" si="2"/>
        <v>619.89278644000001</v>
      </c>
      <c r="L52" s="29"/>
      <c r="M52" s="21">
        <f t="shared" si="3"/>
        <v>0.30070425832007591</v>
      </c>
      <c r="N52" s="29"/>
      <c r="O52" s="29"/>
      <c r="P52" s="37"/>
    </row>
    <row r="53" spans="2:16" x14ac:dyDescent="0.25">
      <c r="B53" s="35"/>
      <c r="C53" s="29"/>
      <c r="D53" s="141" t="s">
        <v>26</v>
      </c>
      <c r="E53" s="141"/>
      <c r="F53" s="19">
        <v>54.315988590000003</v>
      </c>
      <c r="G53" s="19">
        <v>126.70000005</v>
      </c>
      <c r="H53" s="19">
        <v>0</v>
      </c>
      <c r="I53" s="19">
        <v>0</v>
      </c>
      <c r="J53" s="19">
        <v>38.943192660000001</v>
      </c>
      <c r="K53" s="20">
        <f t="shared" si="2"/>
        <v>219.95918129999998</v>
      </c>
      <c r="L53" s="29"/>
      <c r="M53" s="21">
        <f t="shared" si="3"/>
        <v>0.10670016480327217</v>
      </c>
      <c r="N53" s="29"/>
      <c r="O53" s="29"/>
      <c r="P53" s="37"/>
    </row>
    <row r="54" spans="2:16" x14ac:dyDescent="0.25">
      <c r="B54" s="35"/>
      <c r="C54" s="29"/>
      <c r="D54" s="141" t="s">
        <v>27</v>
      </c>
      <c r="E54" s="141"/>
      <c r="F54" s="19">
        <v>315.11436775999994</v>
      </c>
      <c r="G54" s="19">
        <v>97.263577399999988</v>
      </c>
      <c r="H54" s="19">
        <v>0</v>
      </c>
      <c r="I54" s="19">
        <v>0.91476358000000002</v>
      </c>
      <c r="J54" s="19">
        <v>78.490119329999999</v>
      </c>
      <c r="K54" s="20">
        <f t="shared" si="2"/>
        <v>491.78282806999994</v>
      </c>
      <c r="L54" s="29"/>
      <c r="M54" s="21">
        <f t="shared" si="3"/>
        <v>0.23855930219580365</v>
      </c>
      <c r="N54" s="29"/>
      <c r="O54" s="29"/>
      <c r="P54" s="37"/>
    </row>
    <row r="55" spans="2:16" x14ac:dyDescent="0.25">
      <c r="B55" s="35"/>
      <c r="C55" s="29"/>
      <c r="D55" s="141" t="s">
        <v>28</v>
      </c>
      <c r="E55" s="141"/>
      <c r="F55" s="19">
        <v>131.28271526000003</v>
      </c>
      <c r="G55" s="19">
        <v>29.840141470000002</v>
      </c>
      <c r="H55" s="19">
        <v>0</v>
      </c>
      <c r="I55" s="19">
        <v>0</v>
      </c>
      <c r="J55" s="19">
        <v>8.5982879999999998E-2</v>
      </c>
      <c r="K55" s="20">
        <f t="shared" si="2"/>
        <v>161.20883961000001</v>
      </c>
      <c r="L55" s="29"/>
      <c r="M55" s="21">
        <f t="shared" si="3"/>
        <v>7.8200917335980627E-2</v>
      </c>
      <c r="N55" s="29"/>
      <c r="O55" s="29"/>
      <c r="P55" s="37"/>
    </row>
    <row r="56" spans="2:16" x14ac:dyDescent="0.25">
      <c r="B56" s="35"/>
      <c r="C56" s="29"/>
      <c r="D56" s="141" t="s">
        <v>21</v>
      </c>
      <c r="E56" s="141"/>
      <c r="F56" s="20">
        <f t="shared" ref="F56:K56" si="4">SUM(F49:F55)</f>
        <v>1360.4668547200001</v>
      </c>
      <c r="G56" s="20">
        <f t="shared" si="4"/>
        <v>518.56158970999991</v>
      </c>
      <c r="H56" s="20">
        <f t="shared" si="4"/>
        <v>0</v>
      </c>
      <c r="I56" s="20">
        <f t="shared" si="4"/>
        <v>0.91476358000000002</v>
      </c>
      <c r="J56" s="20">
        <f t="shared" si="4"/>
        <v>181.52672229000001</v>
      </c>
      <c r="K56" s="20">
        <f t="shared" si="4"/>
        <v>2061.4699302999998</v>
      </c>
      <c r="L56" s="50"/>
      <c r="M56" s="24">
        <f t="shared" si="3"/>
        <v>1</v>
      </c>
      <c r="N56" s="29"/>
      <c r="O56" s="29"/>
      <c r="P56" s="37"/>
    </row>
    <row r="57" spans="2:16" x14ac:dyDescent="0.25">
      <c r="B57" s="35"/>
      <c r="C57" s="29"/>
      <c r="D57" s="29"/>
      <c r="E57" s="36"/>
      <c r="F57" s="43"/>
      <c r="G57" s="36"/>
      <c r="H57" s="36"/>
      <c r="I57" s="29"/>
      <c r="J57" s="29"/>
      <c r="K57" s="29"/>
      <c r="L57" s="29"/>
      <c r="M57" s="29"/>
      <c r="N57" s="29"/>
      <c r="O57" s="29"/>
      <c r="P57" s="37"/>
    </row>
    <row r="58" spans="2:16" x14ac:dyDescent="0.25">
      <c r="B58" s="35"/>
      <c r="C58" s="29"/>
      <c r="D58" s="29"/>
      <c r="E58" s="36"/>
      <c r="F58" s="43"/>
      <c r="G58" s="36"/>
      <c r="H58" s="36"/>
      <c r="I58" s="29"/>
      <c r="J58" s="29"/>
      <c r="K58" s="29"/>
      <c r="L58" s="29"/>
      <c r="M58" s="29"/>
      <c r="N58" s="29"/>
      <c r="O58" s="29"/>
      <c r="P58" s="37"/>
    </row>
    <row r="59" spans="2:16" x14ac:dyDescent="0.25">
      <c r="B59" s="35"/>
      <c r="C59" s="29"/>
      <c r="D59" s="142" t="s">
        <v>31</v>
      </c>
      <c r="E59" s="142"/>
      <c r="F59" s="142"/>
      <c r="G59" s="142"/>
      <c r="H59" s="142"/>
      <c r="I59" s="142"/>
      <c r="J59" s="142"/>
      <c r="K59" s="142"/>
      <c r="L59" s="142"/>
      <c r="M59" s="142"/>
      <c r="N59" s="29"/>
      <c r="O59" s="29"/>
      <c r="P59" s="37"/>
    </row>
    <row r="60" spans="2:16" x14ac:dyDescent="0.25">
      <c r="B60" s="35"/>
      <c r="C60" s="29"/>
      <c r="D60" s="143" t="s">
        <v>59</v>
      </c>
      <c r="E60" s="143"/>
      <c r="F60" s="143"/>
      <c r="G60" s="143"/>
      <c r="H60" s="143"/>
      <c r="I60" s="143"/>
      <c r="J60" s="143"/>
      <c r="K60" s="143"/>
      <c r="L60" s="143"/>
      <c r="M60" s="143"/>
      <c r="N60" s="29"/>
      <c r="O60" s="29"/>
      <c r="P60" s="37"/>
    </row>
    <row r="61" spans="2:16" x14ac:dyDescent="0.25">
      <c r="B61" s="35"/>
      <c r="C61" s="29"/>
      <c r="D61" s="148"/>
      <c r="E61" s="14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41</v>
      </c>
      <c r="M61" s="27" t="s">
        <v>42</v>
      </c>
      <c r="N61" s="29"/>
      <c r="O61" s="29"/>
      <c r="P61" s="37"/>
    </row>
    <row r="62" spans="2:16" x14ac:dyDescent="0.25">
      <c r="B62" s="35"/>
      <c r="C62" s="29"/>
      <c r="D62" s="147" t="s">
        <v>22</v>
      </c>
      <c r="E62" s="147"/>
      <c r="F62" s="19">
        <v>11.752400000000002</v>
      </c>
      <c r="G62" s="19">
        <v>8.2769074800000002</v>
      </c>
      <c r="H62" s="19">
        <v>3.5675689999999996E-2</v>
      </c>
      <c r="I62" s="19">
        <v>0.45905525000000003</v>
      </c>
      <c r="J62" s="19">
        <v>33.049010000000003</v>
      </c>
      <c r="K62" s="19">
        <v>10.00080545</v>
      </c>
      <c r="L62" s="58">
        <f>+IFERROR(K62/J62-1,0)</f>
        <v>-0.69739470410762694</v>
      </c>
      <c r="M62" s="59">
        <f>+K62-J62</f>
        <v>-23.048204550000001</v>
      </c>
      <c r="N62" s="29"/>
      <c r="O62" s="29"/>
      <c r="P62" s="37"/>
    </row>
    <row r="63" spans="2:16" x14ac:dyDescent="0.25">
      <c r="B63" s="35"/>
      <c r="C63" s="29"/>
      <c r="D63" s="141" t="s">
        <v>23</v>
      </c>
      <c r="E63" s="141"/>
      <c r="F63" s="19">
        <v>130.90421040999999</v>
      </c>
      <c r="G63" s="19">
        <v>136.38095996999999</v>
      </c>
      <c r="H63" s="19">
        <v>116.95189782</v>
      </c>
      <c r="I63" s="19">
        <v>105.21678922999999</v>
      </c>
      <c r="J63" s="19">
        <v>71.501339999999999</v>
      </c>
      <c r="K63" s="19">
        <v>211.43744810000001</v>
      </c>
      <c r="L63" s="58">
        <f t="shared" ref="L63:L69" si="5">+IFERROR(K63/J63-1,0)</f>
        <v>1.9571116862984668</v>
      </c>
      <c r="M63" s="59">
        <f t="shared" ref="M63:M69" si="6">+K63-J63</f>
        <v>139.93610810000001</v>
      </c>
      <c r="N63" s="29"/>
      <c r="O63" s="29"/>
      <c r="P63" s="37"/>
    </row>
    <row r="64" spans="2:16" x14ac:dyDescent="0.25">
      <c r="B64" s="35"/>
      <c r="C64" s="29"/>
      <c r="D64" s="141" t="s">
        <v>24</v>
      </c>
      <c r="E64" s="141"/>
      <c r="F64" s="19">
        <v>173.49834713999999</v>
      </c>
      <c r="G64" s="19">
        <v>206.07125170000003</v>
      </c>
      <c r="H64" s="19">
        <v>252.51350188999999</v>
      </c>
      <c r="I64" s="19">
        <v>279.70434104000003</v>
      </c>
      <c r="J64" s="19">
        <v>285.12293</v>
      </c>
      <c r="K64" s="19">
        <v>347.18804133000003</v>
      </c>
      <c r="L64" s="58">
        <f t="shared" si="5"/>
        <v>0.21767842849398344</v>
      </c>
      <c r="M64" s="59">
        <f t="shared" si="6"/>
        <v>62.065111330000036</v>
      </c>
      <c r="N64" s="29"/>
      <c r="O64" s="29"/>
      <c r="P64" s="37"/>
    </row>
    <row r="65" spans="2:16" x14ac:dyDescent="0.25">
      <c r="B65" s="35"/>
      <c r="C65" s="29"/>
      <c r="D65" s="141" t="s">
        <v>25</v>
      </c>
      <c r="E65" s="141"/>
      <c r="F65" s="19">
        <v>452.48021091999999</v>
      </c>
      <c r="G65" s="19">
        <v>533.9388068400001</v>
      </c>
      <c r="H65" s="19">
        <v>517.18012848000012</v>
      </c>
      <c r="I65" s="19">
        <v>488.17682963000004</v>
      </c>
      <c r="J65" s="19">
        <v>548.79014999999993</v>
      </c>
      <c r="K65" s="19">
        <v>619.89278644000001</v>
      </c>
      <c r="L65" s="58">
        <f t="shared" si="5"/>
        <v>0.1295625230154005</v>
      </c>
      <c r="M65" s="59">
        <f t="shared" si="6"/>
        <v>71.102636440000083</v>
      </c>
      <c r="N65" s="29"/>
      <c r="O65" s="29"/>
      <c r="P65" s="37"/>
    </row>
    <row r="66" spans="2:16" x14ac:dyDescent="0.25">
      <c r="B66" s="35"/>
      <c r="C66" s="29"/>
      <c r="D66" s="141" t="s">
        <v>26</v>
      </c>
      <c r="E66" s="141"/>
      <c r="F66" s="19">
        <v>219.40673876999998</v>
      </c>
      <c r="G66" s="19">
        <v>217.23581693999998</v>
      </c>
      <c r="H66" s="19">
        <v>201.27310838000002</v>
      </c>
      <c r="I66" s="19">
        <v>180.73435985999998</v>
      </c>
      <c r="J66" s="19">
        <v>200.57437000000002</v>
      </c>
      <c r="K66" s="19">
        <v>219.95918129999998</v>
      </c>
      <c r="L66" s="58">
        <f t="shared" si="5"/>
        <v>9.6646502242534682E-2</v>
      </c>
      <c r="M66" s="59">
        <f t="shared" si="6"/>
        <v>19.384811299999967</v>
      </c>
      <c r="N66" s="29"/>
      <c r="O66" s="29"/>
      <c r="P66" s="37"/>
    </row>
    <row r="67" spans="2:16" x14ac:dyDescent="0.25">
      <c r="B67" s="35"/>
      <c r="C67" s="29"/>
      <c r="D67" s="141" t="s">
        <v>27</v>
      </c>
      <c r="E67" s="141"/>
      <c r="F67" s="19">
        <v>237.64153880000001</v>
      </c>
      <c r="G67" s="19">
        <v>286.75927567000002</v>
      </c>
      <c r="H67" s="19">
        <v>343.56764688000004</v>
      </c>
      <c r="I67" s="19">
        <v>376.41471258999997</v>
      </c>
      <c r="J67" s="19">
        <v>423.80725999999999</v>
      </c>
      <c r="K67" s="19">
        <v>491.78282806999994</v>
      </c>
      <c r="L67" s="58">
        <f t="shared" si="5"/>
        <v>0.16039264657712549</v>
      </c>
      <c r="M67" s="59">
        <f t="shared" si="6"/>
        <v>67.975568069999952</v>
      </c>
      <c r="N67" s="29"/>
      <c r="O67" s="29"/>
      <c r="P67" s="37"/>
    </row>
    <row r="68" spans="2:16" x14ac:dyDescent="0.25">
      <c r="B68" s="35"/>
      <c r="C68" s="29"/>
      <c r="D68" s="141" t="s">
        <v>28</v>
      </c>
      <c r="E68" s="141"/>
      <c r="F68" s="19">
        <v>104.76939996</v>
      </c>
      <c r="G68" s="19">
        <v>124.72406241</v>
      </c>
      <c r="H68" s="19">
        <v>130.91392536000001</v>
      </c>
      <c r="I68" s="19">
        <v>144.38458218999997</v>
      </c>
      <c r="J68" s="19">
        <v>145.73716000000005</v>
      </c>
      <c r="K68" s="19">
        <v>161.20883961000001</v>
      </c>
      <c r="L68" s="58">
        <f t="shared" si="5"/>
        <v>0.10616152812364366</v>
      </c>
      <c r="M68" s="59">
        <f t="shared" si="6"/>
        <v>15.471679609999967</v>
      </c>
      <c r="N68" s="29"/>
      <c r="O68" s="29"/>
      <c r="P68" s="37"/>
    </row>
    <row r="69" spans="2:16" x14ac:dyDescent="0.25">
      <c r="B69" s="35"/>
      <c r="C69" s="29"/>
      <c r="D69" s="141" t="s">
        <v>21</v>
      </c>
      <c r="E69" s="141"/>
      <c r="F69" s="19">
        <f t="shared" ref="F69:J69" si="7">SUM(F62:F68)</f>
        <v>1330.4528459999999</v>
      </c>
      <c r="G69" s="19">
        <f t="shared" si="7"/>
        <v>1513.3870810100002</v>
      </c>
      <c r="H69" s="19">
        <f t="shared" si="7"/>
        <v>1562.4358845000002</v>
      </c>
      <c r="I69" s="19">
        <f t="shared" si="7"/>
        <v>1575.09066979</v>
      </c>
      <c r="J69" s="19">
        <f t="shared" si="7"/>
        <v>1708.58222</v>
      </c>
      <c r="K69" s="19">
        <f>SUM(K62:K68)</f>
        <v>2061.4699302999998</v>
      </c>
      <c r="L69" s="58">
        <f t="shared" si="5"/>
        <v>0.20653832526713267</v>
      </c>
      <c r="M69" s="59">
        <f t="shared" si="6"/>
        <v>352.88771029999975</v>
      </c>
      <c r="N69" s="29"/>
      <c r="O69" s="29"/>
      <c r="P69" s="37"/>
    </row>
    <row r="70" spans="2:16" x14ac:dyDescent="0.25">
      <c r="B70" s="35"/>
      <c r="C70" s="36"/>
      <c r="D70" s="144" t="s">
        <v>38</v>
      </c>
      <c r="E70" s="144"/>
      <c r="F70" s="144"/>
      <c r="G70" s="144"/>
      <c r="H70" s="144"/>
      <c r="I70" s="144"/>
      <c r="J70" s="144"/>
      <c r="K70" s="144"/>
      <c r="L70" s="144"/>
      <c r="M70" s="144"/>
      <c r="N70" s="36"/>
      <c r="O70" s="36"/>
      <c r="P70" s="37"/>
    </row>
    <row r="71" spans="2:16" x14ac:dyDescent="0.25">
      <c r="B71" s="35"/>
      <c r="C71" s="3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6"/>
      <c r="O71" s="36"/>
      <c r="P71" s="37"/>
    </row>
    <row r="72" spans="2:16" x14ac:dyDescent="0.25">
      <c r="B72" s="35"/>
      <c r="C72" s="36"/>
      <c r="D72" s="142" t="s">
        <v>60</v>
      </c>
      <c r="E72" s="142"/>
      <c r="F72" s="142"/>
      <c r="G72" s="142"/>
      <c r="H72" s="142"/>
      <c r="I72" s="142"/>
      <c r="J72" s="142"/>
      <c r="K72" s="142"/>
      <c r="L72" s="142"/>
      <c r="M72" s="142"/>
      <c r="N72" s="36"/>
      <c r="O72" s="36"/>
      <c r="P72" s="37"/>
    </row>
    <row r="73" spans="2:16" x14ac:dyDescent="0.25">
      <c r="B73" s="35"/>
      <c r="C73" s="36"/>
      <c r="D73" s="143" t="s">
        <v>59</v>
      </c>
      <c r="E73" s="143"/>
      <c r="F73" s="143"/>
      <c r="G73" s="143"/>
      <c r="H73" s="143"/>
      <c r="I73" s="143"/>
      <c r="J73" s="143"/>
      <c r="K73" s="143"/>
      <c r="L73" s="143"/>
      <c r="M73" s="143"/>
      <c r="N73" s="36"/>
      <c r="O73" s="36"/>
      <c r="P73" s="37"/>
    </row>
    <row r="74" spans="2:16" x14ac:dyDescent="0.25">
      <c r="B74" s="35"/>
      <c r="C74" s="36"/>
      <c r="D74" s="148"/>
      <c r="E74" s="14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41</v>
      </c>
      <c r="M74" s="27" t="s">
        <v>42</v>
      </c>
      <c r="N74" s="36"/>
      <c r="O74" s="36"/>
      <c r="P74" s="37"/>
    </row>
    <row r="75" spans="2:16" x14ac:dyDescent="0.25">
      <c r="B75" s="35"/>
      <c r="C75" s="36"/>
      <c r="D75" s="52" t="s">
        <v>13</v>
      </c>
      <c r="E75" s="61"/>
      <c r="F75" s="19">
        <v>141.90963811999998</v>
      </c>
      <c r="G75" s="19">
        <v>185.50305165</v>
      </c>
      <c r="H75" s="19">
        <v>225.27569883999999</v>
      </c>
      <c r="I75" s="19">
        <v>260.55868513999997</v>
      </c>
      <c r="J75" s="19">
        <v>284.24329999999998</v>
      </c>
      <c r="K75" s="19">
        <v>315.11436775999994</v>
      </c>
      <c r="L75" s="58">
        <f>+IFERROR(K75/J75-1,0)</f>
        <v>0.10860789950018157</v>
      </c>
      <c r="M75" s="59">
        <f>+K75-J75</f>
        <v>30.87106775999996</v>
      </c>
      <c r="N75" s="36"/>
      <c r="O75" s="36"/>
      <c r="P75" s="37"/>
    </row>
    <row r="76" spans="2:16" x14ac:dyDescent="0.25">
      <c r="B76" s="35"/>
      <c r="C76" s="36"/>
      <c r="D76" s="52" t="s">
        <v>15</v>
      </c>
      <c r="E76" s="61"/>
      <c r="F76" s="19">
        <v>67.731121799999997</v>
      </c>
      <c r="G76" s="19">
        <v>68.282582790000021</v>
      </c>
      <c r="H76" s="19">
        <v>65.147061010000016</v>
      </c>
      <c r="I76" s="19">
        <v>56.184508579999999</v>
      </c>
      <c r="J76" s="19">
        <v>68.173580000000001</v>
      </c>
      <c r="K76" s="19">
        <v>97.263577399999988</v>
      </c>
      <c r="L76" s="58">
        <f t="shared" ref="L76:L80" si="8">+IFERROR(K76/J76-1,0)</f>
        <v>0.4267048525249808</v>
      </c>
      <c r="M76" s="59">
        <f t="shared" ref="M76:M80" si="9">+K76-J76</f>
        <v>29.089997399999987</v>
      </c>
      <c r="N76" s="36"/>
      <c r="O76" s="36"/>
      <c r="P76" s="37"/>
    </row>
    <row r="77" spans="2:16" x14ac:dyDescent="0.25">
      <c r="B77" s="35"/>
      <c r="C77" s="36"/>
      <c r="D77" s="52" t="s">
        <v>16</v>
      </c>
      <c r="E77" s="61"/>
      <c r="F77" s="19">
        <v>2.8973885500000001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58">
        <f t="shared" si="8"/>
        <v>0</v>
      </c>
      <c r="M77" s="59">
        <f t="shared" si="9"/>
        <v>0</v>
      </c>
      <c r="N77" s="36"/>
      <c r="O77" s="36"/>
      <c r="P77" s="37"/>
    </row>
    <row r="78" spans="2:16" x14ac:dyDescent="0.25">
      <c r="B78" s="35"/>
      <c r="C78" s="36"/>
      <c r="D78" s="52" t="s">
        <v>17</v>
      </c>
      <c r="E78" s="61"/>
      <c r="F78" s="19">
        <v>1.01070372</v>
      </c>
      <c r="G78" s="19">
        <v>0.73362628000000007</v>
      </c>
      <c r="H78" s="19">
        <v>0.34025863000000001</v>
      </c>
      <c r="I78" s="19">
        <v>0.17497735999999997</v>
      </c>
      <c r="J78" s="19">
        <v>0.47108</v>
      </c>
      <c r="K78" s="19">
        <v>0.91476358000000002</v>
      </c>
      <c r="L78" s="58">
        <f t="shared" si="8"/>
        <v>0.94184338116668087</v>
      </c>
      <c r="M78" s="59">
        <f t="shared" si="9"/>
        <v>0.44368358000000002</v>
      </c>
      <c r="N78" s="36"/>
      <c r="O78" s="36"/>
      <c r="P78" s="37"/>
    </row>
    <row r="79" spans="2:16" x14ac:dyDescent="0.25">
      <c r="B79" s="35"/>
      <c r="C79" s="36"/>
      <c r="D79" s="52" t="s">
        <v>14</v>
      </c>
      <c r="E79" s="61"/>
      <c r="F79" s="19">
        <v>24.092686610000001</v>
      </c>
      <c r="G79" s="19">
        <v>32.240014950000003</v>
      </c>
      <c r="H79" s="19">
        <v>52.804628400000006</v>
      </c>
      <c r="I79" s="19">
        <v>59.49654151</v>
      </c>
      <c r="J79" s="19">
        <v>70.919300000000007</v>
      </c>
      <c r="K79" s="19">
        <v>78.490119329999999</v>
      </c>
      <c r="L79" s="58">
        <f t="shared" si="8"/>
        <v>0.10675259527378289</v>
      </c>
      <c r="M79" s="59">
        <f t="shared" si="9"/>
        <v>7.570819329999992</v>
      </c>
      <c r="N79" s="36"/>
      <c r="O79" s="36"/>
      <c r="P79" s="37"/>
    </row>
    <row r="80" spans="2:16" x14ac:dyDescent="0.25">
      <c r="B80" s="35"/>
      <c r="C80" s="36"/>
      <c r="D80" s="52" t="s">
        <v>21</v>
      </c>
      <c r="E80" s="61"/>
      <c r="F80" s="19">
        <f t="shared" ref="F80:J80" si="10">SUM(F75:F79)</f>
        <v>237.64153879999998</v>
      </c>
      <c r="G80" s="19">
        <f t="shared" si="10"/>
        <v>286.75927567000002</v>
      </c>
      <c r="H80" s="19">
        <f t="shared" si="10"/>
        <v>343.56764688000004</v>
      </c>
      <c r="I80" s="19">
        <f t="shared" si="10"/>
        <v>376.41471258999997</v>
      </c>
      <c r="J80" s="19">
        <f t="shared" si="10"/>
        <v>423.80725999999999</v>
      </c>
      <c r="K80" s="19">
        <f>SUM(K75:K79)</f>
        <v>491.78282806999994</v>
      </c>
      <c r="L80" s="58">
        <f t="shared" si="8"/>
        <v>0.16039264657712549</v>
      </c>
      <c r="M80" s="59">
        <f t="shared" si="9"/>
        <v>67.975568069999952</v>
      </c>
      <c r="N80" s="36"/>
      <c r="O80" s="36"/>
      <c r="P80" s="37"/>
    </row>
    <row r="81" spans="2:16" x14ac:dyDescent="0.25">
      <c r="B81" s="35"/>
      <c r="C81" s="36"/>
      <c r="D81" s="144" t="s">
        <v>38</v>
      </c>
      <c r="E81" s="144"/>
      <c r="F81" s="144"/>
      <c r="G81" s="144"/>
      <c r="H81" s="144"/>
      <c r="I81" s="144"/>
      <c r="J81" s="144"/>
      <c r="K81" s="144"/>
      <c r="L81" s="144"/>
      <c r="M81" s="144"/>
      <c r="N81" s="36"/>
      <c r="O81" s="36"/>
      <c r="P81" s="37"/>
    </row>
    <row r="82" spans="2:16" x14ac:dyDescent="0.25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</row>
    <row r="83" spans="2:16" x14ac:dyDescent="0.25">
      <c r="B83" s="35"/>
      <c r="C83" s="36"/>
      <c r="D83" s="36"/>
      <c r="E83" s="36"/>
      <c r="F83" s="36"/>
      <c r="G83" s="36"/>
      <c r="H83" s="36"/>
      <c r="I83" s="29"/>
      <c r="J83" s="29"/>
      <c r="K83" s="29"/>
      <c r="L83" s="29"/>
      <c r="M83" s="29"/>
      <c r="N83" s="29"/>
      <c r="O83" s="36"/>
      <c r="P83" s="37"/>
    </row>
    <row r="84" spans="2:16" x14ac:dyDescent="0.25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</row>
    <row r="86" spans="2:16" x14ac:dyDescent="0.25">
      <c r="B86" s="14" t="s">
        <v>39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81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58" t="s">
        <v>32</v>
      </c>
      <c r="F88" s="158"/>
      <c r="G88" s="158"/>
      <c r="H88" s="158"/>
      <c r="I88" s="158"/>
      <c r="J88" s="158"/>
      <c r="K88" s="158"/>
      <c r="L88" s="158"/>
      <c r="M88" s="158"/>
      <c r="N88" s="17"/>
      <c r="O88" s="17"/>
      <c r="P88" s="11"/>
    </row>
    <row r="89" spans="2:16" x14ac:dyDescent="0.25">
      <c r="B89" s="16"/>
      <c r="C89" s="17"/>
      <c r="D89" s="17"/>
      <c r="E89" s="161" t="s">
        <v>43</v>
      </c>
      <c r="F89" s="161"/>
      <c r="G89" s="161"/>
      <c r="H89" s="161"/>
      <c r="I89" s="161"/>
      <c r="J89" s="161"/>
      <c r="K89" s="161"/>
      <c r="L89" s="161"/>
      <c r="M89" s="161"/>
      <c r="N89" s="17"/>
      <c r="O89" s="17"/>
      <c r="P89" s="11"/>
    </row>
    <row r="90" spans="2:16" ht="24" x14ac:dyDescent="0.25">
      <c r="B90" s="16"/>
      <c r="C90" s="17"/>
      <c r="D90" s="17"/>
      <c r="E90" s="97" t="s">
        <v>40</v>
      </c>
      <c r="F90" s="97" t="s">
        <v>13</v>
      </c>
      <c r="G90" s="97" t="s">
        <v>33</v>
      </c>
      <c r="H90" s="97" t="s">
        <v>34</v>
      </c>
      <c r="I90" s="97" t="s">
        <v>35</v>
      </c>
      <c r="J90" s="97" t="s">
        <v>17</v>
      </c>
      <c r="K90" s="97" t="s">
        <v>36</v>
      </c>
      <c r="L90" s="97" t="s">
        <v>37</v>
      </c>
      <c r="M90" s="97" t="s">
        <v>1</v>
      </c>
      <c r="N90" s="17"/>
      <c r="O90" s="17"/>
      <c r="P90" s="11"/>
    </row>
    <row r="91" spans="2:16" x14ac:dyDescent="0.25">
      <c r="B91" s="16"/>
      <c r="C91" s="17"/>
      <c r="D91" s="17"/>
      <c r="E91" s="95">
        <v>2012</v>
      </c>
      <c r="F91" s="96">
        <v>2.2703738682197411E-2</v>
      </c>
      <c r="G91" s="96">
        <v>3.663513534468725E-2</v>
      </c>
      <c r="H91" s="96">
        <v>3.6676420564790292E-2</v>
      </c>
      <c r="I91" s="96">
        <v>4.4565067091663843E-2</v>
      </c>
      <c r="J91" s="96">
        <v>4.9745921062928022E-2</v>
      </c>
      <c r="K91" s="96">
        <v>5.6647863769140258E-3</v>
      </c>
      <c r="L91" s="96">
        <v>0</v>
      </c>
      <c r="M91" s="96">
        <v>2.7946553037745223E-2</v>
      </c>
      <c r="N91" s="17"/>
      <c r="O91" s="17"/>
      <c r="P91" s="11"/>
    </row>
    <row r="92" spans="2:16" x14ac:dyDescent="0.25">
      <c r="B92" s="16"/>
      <c r="C92" s="17"/>
      <c r="D92" s="17"/>
      <c r="E92" s="95">
        <v>2013</v>
      </c>
      <c r="F92" s="96">
        <v>3.2293240068320114E-2</v>
      </c>
      <c r="G92" s="96">
        <v>4.4149633801647062E-2</v>
      </c>
      <c r="H92" s="96">
        <v>5.3116552924024757E-2</v>
      </c>
      <c r="I92" s="96">
        <v>0</v>
      </c>
      <c r="J92" s="96">
        <v>6.990115627751646E-2</v>
      </c>
      <c r="K92" s="96">
        <v>6.4059833022779974E-3</v>
      </c>
      <c r="L92" s="96">
        <v>5.1768915002775081E-3</v>
      </c>
      <c r="M92" s="96">
        <v>3.8195262317990641E-2</v>
      </c>
      <c r="N92" s="17"/>
      <c r="O92" s="17"/>
      <c r="P92" s="11"/>
    </row>
    <row r="93" spans="2:16" x14ac:dyDescent="0.25">
      <c r="B93" s="16"/>
      <c r="C93" s="17"/>
      <c r="D93" s="17"/>
      <c r="E93" s="95">
        <v>2014</v>
      </c>
      <c r="F93" s="96">
        <v>3.7129034314972512E-2</v>
      </c>
      <c r="G93" s="96">
        <v>7.2055504360986677E-2</v>
      </c>
      <c r="H93" s="96">
        <v>7.2689988810217585E-2</v>
      </c>
      <c r="I93" s="96">
        <v>0</v>
      </c>
      <c r="J93" s="96">
        <v>0.17037936701267506</v>
      </c>
      <c r="K93" s="96">
        <v>5.9270626165394899E-3</v>
      </c>
      <c r="L93" s="96">
        <v>4.271740876062452E-2</v>
      </c>
      <c r="M93" s="96">
        <v>4.9636693103493404E-2</v>
      </c>
      <c r="N93" s="17"/>
      <c r="O93" s="17"/>
      <c r="P93" s="11"/>
    </row>
    <row r="94" spans="2:16" x14ac:dyDescent="0.25">
      <c r="B94" s="16"/>
      <c r="C94" s="17"/>
      <c r="D94" s="17"/>
      <c r="E94" s="95">
        <v>2015</v>
      </c>
      <c r="F94" s="96">
        <v>4.975493683887227E-2</v>
      </c>
      <c r="G94" s="96">
        <v>5.7555138624070953E-2</v>
      </c>
      <c r="H94" s="96">
        <v>8.8493012242356783E-2</v>
      </c>
      <c r="I94" s="96">
        <v>0</v>
      </c>
      <c r="J94" s="96">
        <v>0.11043177243044472</v>
      </c>
      <c r="K94" s="96">
        <v>7.7075046670756712E-3</v>
      </c>
      <c r="L94" s="96">
        <v>0.15633816158800609</v>
      </c>
      <c r="M94" s="96">
        <v>5.9158577504123962E-2</v>
      </c>
      <c r="N94" s="17"/>
      <c r="O94" s="17"/>
      <c r="P94" s="11"/>
    </row>
    <row r="95" spans="2:16" x14ac:dyDescent="0.25">
      <c r="B95" s="16"/>
      <c r="C95" s="17"/>
      <c r="D95" s="17"/>
      <c r="E95" s="95">
        <v>2016</v>
      </c>
      <c r="F95" s="96">
        <v>4.732233368464292E-2</v>
      </c>
      <c r="G95" s="96">
        <v>5.580365124322182E-2</v>
      </c>
      <c r="H95" s="96">
        <v>6.525487490539604E-2</v>
      </c>
      <c r="I95" s="96">
        <v>0</v>
      </c>
      <c r="J95" s="96">
        <v>0.10959830132409372</v>
      </c>
      <c r="K95" s="96">
        <v>9.8544075864031907E-3</v>
      </c>
      <c r="L95" s="96">
        <v>0.10245310568508043</v>
      </c>
      <c r="M95" s="96">
        <v>5.1584056304465886E-2</v>
      </c>
      <c r="N95" s="17"/>
      <c r="O95" s="17"/>
      <c r="P95" s="11"/>
    </row>
    <row r="96" spans="2:16" x14ac:dyDescent="0.25">
      <c r="B96" s="16"/>
      <c r="C96" s="17"/>
      <c r="D96" s="17"/>
      <c r="E96" s="95">
        <v>2017</v>
      </c>
      <c r="F96" s="96">
        <v>4.4970312079077965E-2</v>
      </c>
      <c r="G96" s="96">
        <v>4.79454656603992E-2</v>
      </c>
      <c r="H96" s="96">
        <v>5.5332996136575774E-2</v>
      </c>
      <c r="I96" s="96">
        <v>0</v>
      </c>
      <c r="J96" s="96">
        <v>0.17707925144986641</v>
      </c>
      <c r="K96" s="96">
        <v>1.0224106700044779E-2</v>
      </c>
      <c r="L96" s="96">
        <v>1.5730329967072521E-2</v>
      </c>
      <c r="M96" s="96">
        <v>4.6448132211837842E-2</v>
      </c>
      <c r="N96" s="17"/>
      <c r="O96" s="17"/>
      <c r="P96" s="11"/>
    </row>
    <row r="97" spans="2:16" x14ac:dyDescent="0.25">
      <c r="B97" s="16"/>
      <c r="C97" s="17"/>
      <c r="D97" s="17"/>
      <c r="E97" s="157" t="s">
        <v>38</v>
      </c>
      <c r="F97" s="157"/>
      <c r="G97" s="157"/>
      <c r="H97" s="157"/>
      <c r="I97" s="157"/>
      <c r="J97" s="157"/>
      <c r="K97" s="157"/>
      <c r="L97" s="157"/>
      <c r="M97" s="15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5"/>
    </row>
  </sheetData>
  <mergeCells count="39">
    <mergeCell ref="C26:M26"/>
    <mergeCell ref="C27:E27"/>
    <mergeCell ref="G27:K27"/>
    <mergeCell ref="D81:M81"/>
    <mergeCell ref="E88:M88"/>
    <mergeCell ref="D67:E67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E89:M89"/>
    <mergeCell ref="E97:M97"/>
    <mergeCell ref="D68:E68"/>
    <mergeCell ref="D69:E69"/>
    <mergeCell ref="D70:M70"/>
    <mergeCell ref="D72:M72"/>
    <mergeCell ref="D73:M73"/>
    <mergeCell ref="D74:E74"/>
    <mergeCell ref="D66:E66"/>
    <mergeCell ref="D53:E53"/>
    <mergeCell ref="D46:K46"/>
    <mergeCell ref="D47:K47"/>
    <mergeCell ref="D48:E48"/>
    <mergeCell ref="D49:E49"/>
    <mergeCell ref="D50:E50"/>
    <mergeCell ref="D51:E51"/>
    <mergeCell ref="D52:E52"/>
    <mergeCell ref="G14:H16"/>
    <mergeCell ref="B1:P2"/>
    <mergeCell ref="C8:G9"/>
    <mergeCell ref="J8:M9"/>
    <mergeCell ref="G10:H12"/>
    <mergeCell ref="M10:N1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Tablas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2017-09-08T23:37:02Z</dcterms:modified>
</cp:coreProperties>
</file>